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rinterSettings/printerSettings1.bin" ContentType="application/vnd.openxmlformats-officedocument.spreadsheetml.printerSettings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rinterSettings/printerSettings2.bin" ContentType="application/vnd.openxmlformats-officedocument.spreadsheetml.printerSettings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rinterSettings/printerSettings3.bin" ContentType="application/vnd.openxmlformats-officedocument.spreadsheetml.printerSettings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printerSettings/printerSettings4.bin" ContentType="application/vnd.openxmlformats-officedocument.spreadsheetml.printerSettings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13_ncr:101_{4EE28B60-DF71-47F3-BD3D-428E416D5EF9}" xr6:coauthVersionLast="47" xr6:coauthVersionMax="47" xr10:uidLastSave="{00000000-0000-0000-0000-000000000000}"/>
  <bookViews>
    <workbookView xWindow="20370" yWindow="-120" windowWidth="29040" windowHeight="15720" tabRatio="604" firstSheet="8" activeTab="8" xr2:uid="{00000000-000D-0000-FFFF-FFFF00000000}"/>
  </bookViews>
  <sheets>
    <sheet name="Histórico CMED" sheetId="29" state="hidden" r:id="rId1"/>
    <sheet name="Preços 18% (alterção fatores)" sheetId="31" state="hidden" r:id="rId2"/>
    <sheet name="Preços 18%" sheetId="17" state="hidden" r:id="rId3"/>
    <sheet name="Itens com ST (MG)" sheetId="27" state="hidden" r:id="rId4"/>
    <sheet name="Fatores PF" sheetId="19" state="hidden" r:id="rId5"/>
    <sheet name="%ICMS" sheetId="16" state="hidden" r:id="rId6"/>
    <sheet name="Fatores PF (não CMED)" sheetId="32" state="hidden" r:id="rId7"/>
    <sheet name="Resumo" sheetId="28" state="hidden" r:id="rId8"/>
    <sheet name="VC (SP)" sheetId="22" r:id="rId9"/>
    <sheet name="VC (MG e GO)" sheetId="21" state="hidden" r:id="rId10"/>
    <sheet name="Fatores PMC" sheetId="18" state="hidden" r:id="rId11"/>
  </sheets>
  <definedNames>
    <definedName name="_200_MG_25_COM_CT_BL_AL_PLAS_INC" localSheetId="6">#REF!</definedName>
    <definedName name="_200_MG_25_COM_CT_BL_AL_PLAS_INC">#REF!</definedName>
    <definedName name="_xlnm._FilterDatabase" localSheetId="5" hidden="1">'%ICMS'!$B$2:$K$29</definedName>
    <definedName name="_xlnm._FilterDatabase" localSheetId="0" hidden="1">'Histórico CMED'!$B$2:$E$2</definedName>
    <definedName name="_xlnm._FilterDatabase" localSheetId="3" hidden="1">'Itens com ST (MG)'!$A$1:$C$21</definedName>
    <definedName name="_xlnm._FilterDatabase" localSheetId="2" hidden="1">'Preços 18%'!$A$2:$J$31</definedName>
    <definedName name="_xlnm._FilterDatabase" localSheetId="1" hidden="1">'Preços 18% (alterção fatores)'!$A$2:$Y$30</definedName>
    <definedName name="_xlnm._FilterDatabase" localSheetId="7" hidden="1">Resumo!$B$6:$V$30</definedName>
    <definedName name="_xlnm._FilterDatabase" localSheetId="9" hidden="1">'VC (MG e GO)'!$A$5:$SY$34</definedName>
    <definedName name="_xlnm._FilterDatabase" localSheetId="8" hidden="1">'VC (SP)'!$A$5:$SD$34</definedName>
    <definedName name="_xlnm.Print_Area" localSheetId="9">'VC (MG e GO)'!$B$1:$D$32</definedName>
    <definedName name="_xlnm.Print_Area" localSheetId="8">'VC (SP)'!$B$1:$D$32</definedName>
    <definedName name="Locator" localSheetId="6">#REF!</definedName>
    <definedName name="Locato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R7" i="21" l="1"/>
  <c r="P31" i="32"/>
  <c r="O31" i="32"/>
  <c r="O32" i="32"/>
  <c r="N31" i="32"/>
  <c r="M31" i="32"/>
  <c r="L31" i="32"/>
  <c r="L32" i="32"/>
  <c r="K31" i="32"/>
  <c r="J31" i="32"/>
  <c r="I31" i="32"/>
  <c r="H31" i="32"/>
  <c r="H32" i="32"/>
  <c r="G31" i="32"/>
  <c r="G32" i="32"/>
  <c r="F31" i="32"/>
  <c r="E31" i="32"/>
  <c r="D31" i="32"/>
  <c r="H25" i="32"/>
  <c r="P24" i="32"/>
  <c r="P25" i="32"/>
  <c r="O24" i="32"/>
  <c r="O25" i="32"/>
  <c r="N24" i="32"/>
  <c r="N25" i="32"/>
  <c r="M24" i="32"/>
  <c r="M25" i="32"/>
  <c r="L24" i="32"/>
  <c r="L25" i="32"/>
  <c r="K24" i="32"/>
  <c r="J24" i="32"/>
  <c r="I24" i="32"/>
  <c r="H24" i="32"/>
  <c r="G24" i="32"/>
  <c r="F24" i="32"/>
  <c r="F25" i="32"/>
  <c r="E24" i="32"/>
  <c r="D24" i="32"/>
  <c r="K20" i="32"/>
  <c r="P19" i="32"/>
  <c r="P20" i="32"/>
  <c r="P21" i="32"/>
  <c r="O19" i="32"/>
  <c r="O20" i="32"/>
  <c r="O21" i="32"/>
  <c r="N19" i="32"/>
  <c r="M19" i="32"/>
  <c r="L19" i="32"/>
  <c r="K19" i="32"/>
  <c r="J19" i="32"/>
  <c r="I19" i="32"/>
  <c r="H19" i="32"/>
  <c r="H20" i="32"/>
  <c r="G19" i="32"/>
  <c r="F19" i="32"/>
  <c r="E19" i="32"/>
  <c r="D19" i="32"/>
  <c r="D20" i="32"/>
  <c r="D21" i="32"/>
  <c r="B6" i="19"/>
  <c r="B7" i="19"/>
  <c r="B9" i="19"/>
  <c r="B11" i="19"/>
  <c r="B13" i="19"/>
  <c r="B14" i="19"/>
  <c r="B5" i="32"/>
  <c r="B6" i="32"/>
  <c r="B7" i="32"/>
  <c r="B9" i="32"/>
  <c r="B10" i="32"/>
  <c r="B11" i="32"/>
  <c r="B13" i="32"/>
  <c r="B14" i="32"/>
  <c r="B15" i="32"/>
  <c r="D24" i="19"/>
  <c r="D19" i="19"/>
  <c r="P31" i="19"/>
  <c r="P32" i="19"/>
  <c r="P33" i="19"/>
  <c r="P34" i="19"/>
  <c r="O31" i="19"/>
  <c r="N31" i="19"/>
  <c r="N32" i="19"/>
  <c r="N33" i="19"/>
  <c r="N34" i="19"/>
  <c r="M31" i="19"/>
  <c r="M32" i="19"/>
  <c r="M33" i="19"/>
  <c r="M34" i="19"/>
  <c r="L31" i="19"/>
  <c r="L32" i="19"/>
  <c r="L33" i="19"/>
  <c r="L34" i="19"/>
  <c r="K31" i="19"/>
  <c r="K32" i="19"/>
  <c r="K33" i="19"/>
  <c r="K34" i="19"/>
  <c r="J31" i="19"/>
  <c r="J32" i="19"/>
  <c r="I31" i="19"/>
  <c r="I32" i="19"/>
  <c r="H31" i="19"/>
  <c r="H32" i="19"/>
  <c r="G31" i="19"/>
  <c r="G32" i="19"/>
  <c r="F31" i="19"/>
  <c r="F32" i="19"/>
  <c r="E31" i="19"/>
  <c r="E32" i="19"/>
  <c r="D31" i="19"/>
  <c r="D32" i="19"/>
  <c r="P24" i="19"/>
  <c r="O24" i="19"/>
  <c r="O25" i="19"/>
  <c r="O26" i="19"/>
  <c r="O27" i="19"/>
  <c r="N24" i="19"/>
  <c r="N25" i="19"/>
  <c r="M24" i="19"/>
  <c r="L24" i="19"/>
  <c r="K24" i="19"/>
  <c r="J24" i="19"/>
  <c r="I24" i="19"/>
  <c r="H24" i="19"/>
  <c r="H25" i="19"/>
  <c r="G24" i="19"/>
  <c r="F24" i="19"/>
  <c r="F25" i="19"/>
  <c r="E24" i="19"/>
  <c r="E25" i="19"/>
  <c r="P19" i="19"/>
  <c r="O19" i="19"/>
  <c r="N19" i="19"/>
  <c r="M19" i="19"/>
  <c r="L19" i="19"/>
  <c r="L20" i="19"/>
  <c r="K19" i="19"/>
  <c r="J19" i="19"/>
  <c r="I19" i="19"/>
  <c r="H19" i="19"/>
  <c r="G19" i="19"/>
  <c r="F19" i="19"/>
  <c r="F20" i="19"/>
  <c r="F21" i="19"/>
  <c r="E19" i="19"/>
  <c r="E20" i="19"/>
  <c r="E21" i="19"/>
  <c r="K21" i="32"/>
  <c r="G33" i="32"/>
  <c r="G34" i="32"/>
  <c r="G35" i="32"/>
  <c r="L26" i="32"/>
  <c r="L27" i="32"/>
  <c r="L28" i="32"/>
  <c r="F21" i="32"/>
  <c r="M26" i="32"/>
  <c r="M27" i="32"/>
  <c r="M28" i="32"/>
  <c r="H33" i="32"/>
  <c r="H34" i="32"/>
  <c r="H35" i="32"/>
  <c r="J32" i="32"/>
  <c r="J33" i="32"/>
  <c r="J34" i="32"/>
  <c r="G20" i="32"/>
  <c r="G21" i="32"/>
  <c r="M32" i="32"/>
  <c r="M33" i="32"/>
  <c r="M34" i="32"/>
  <c r="M35" i="32"/>
  <c r="L33" i="32"/>
  <c r="L34" i="32"/>
  <c r="I32" i="32"/>
  <c r="I33" i="32"/>
  <c r="I34" i="32"/>
  <c r="I35" i="32"/>
  <c r="F20" i="32"/>
  <c r="I20" i="32"/>
  <c r="I21" i="32"/>
  <c r="H21" i="32"/>
  <c r="J20" i="32"/>
  <c r="J21" i="32"/>
  <c r="G25" i="32"/>
  <c r="F26" i="32"/>
  <c r="F27" i="32"/>
  <c r="N32" i="32"/>
  <c r="N33" i="32"/>
  <c r="N34" i="32"/>
  <c r="N35" i="32"/>
  <c r="N26" i="32"/>
  <c r="N27" i="32"/>
  <c r="N28" i="32"/>
  <c r="D25" i="32"/>
  <c r="D26" i="32"/>
  <c r="D27" i="32"/>
  <c r="O26" i="32"/>
  <c r="O27" i="32"/>
  <c r="O28" i="32"/>
  <c r="K32" i="32"/>
  <c r="K33" i="32"/>
  <c r="K34" i="32"/>
  <c r="E25" i="32"/>
  <c r="L20" i="32"/>
  <c r="L21" i="32"/>
  <c r="I25" i="32"/>
  <c r="I26" i="32"/>
  <c r="I27" i="32"/>
  <c r="I28" i="32"/>
  <c r="H26" i="32"/>
  <c r="H27" i="32"/>
  <c r="H28" i="32"/>
  <c r="F28" i="32"/>
  <c r="D32" i="32"/>
  <c r="D33" i="32"/>
  <c r="D34" i="32"/>
  <c r="D35" i="32"/>
  <c r="P32" i="32"/>
  <c r="O33" i="32"/>
  <c r="O34" i="32"/>
  <c r="O35" i="32"/>
  <c r="P26" i="32"/>
  <c r="P27" i="32"/>
  <c r="P28" i="32"/>
  <c r="L35" i="32"/>
  <c r="M20" i="32"/>
  <c r="M21" i="32"/>
  <c r="J25" i="32"/>
  <c r="J26" i="32"/>
  <c r="J27" i="32"/>
  <c r="E32" i="32"/>
  <c r="E33" i="32"/>
  <c r="E34" i="32"/>
  <c r="E20" i="32"/>
  <c r="E21" i="32"/>
  <c r="N20" i="32"/>
  <c r="N21" i="32"/>
  <c r="K25" i="32"/>
  <c r="F32" i="32"/>
  <c r="N26" i="19"/>
  <c r="N27" i="19"/>
  <c r="O32" i="19"/>
  <c r="O33" i="19"/>
  <c r="O34" i="19"/>
  <c r="O35" i="19"/>
  <c r="J33" i="19"/>
  <c r="J34" i="19"/>
  <c r="I33" i="19"/>
  <c r="I34" i="19"/>
  <c r="I35" i="19"/>
  <c r="H33" i="19"/>
  <c r="H34" i="19"/>
  <c r="G33" i="19"/>
  <c r="G34" i="19"/>
  <c r="F33" i="19"/>
  <c r="F34" i="19"/>
  <c r="F35" i="19"/>
  <c r="E33" i="19"/>
  <c r="E34" i="19"/>
  <c r="E35" i="19"/>
  <c r="D33" i="19"/>
  <c r="D34" i="19"/>
  <c r="H35" i="19"/>
  <c r="H26" i="19"/>
  <c r="H27" i="19"/>
  <c r="H28" i="19"/>
  <c r="D25" i="19"/>
  <c r="F26" i="19"/>
  <c r="F27" i="19"/>
  <c r="F28" i="19"/>
  <c r="E26" i="19"/>
  <c r="E27" i="19"/>
  <c r="E28" i="19"/>
  <c r="N28" i="19"/>
  <c r="O28" i="19"/>
  <c r="G20" i="19"/>
  <c r="G21" i="19"/>
  <c r="P25" i="19"/>
  <c r="P26" i="19"/>
  <c r="P27" i="19"/>
  <c r="P28" i="19"/>
  <c r="J35" i="19"/>
  <c r="K20" i="19"/>
  <c r="K21" i="19"/>
  <c r="G25" i="19"/>
  <c r="G26" i="19"/>
  <c r="G27" i="19"/>
  <c r="G28" i="19"/>
  <c r="I25" i="19"/>
  <c r="M20" i="19"/>
  <c r="M21" i="19"/>
  <c r="L21" i="19"/>
  <c r="J25" i="19"/>
  <c r="J26" i="19"/>
  <c r="J27" i="19"/>
  <c r="J28" i="19"/>
  <c r="N35" i="19"/>
  <c r="L35" i="19"/>
  <c r="N20" i="19"/>
  <c r="N21" i="19"/>
  <c r="K25" i="19"/>
  <c r="I20" i="19"/>
  <c r="I21" i="19"/>
  <c r="O20" i="19"/>
  <c r="O21" i="19"/>
  <c r="L25" i="19"/>
  <c r="H20" i="19"/>
  <c r="H21" i="19"/>
  <c r="J20" i="19"/>
  <c r="J21" i="19"/>
  <c r="D20" i="19"/>
  <c r="D21" i="19"/>
  <c r="P20" i="19"/>
  <c r="P21" i="19"/>
  <c r="M25" i="19"/>
  <c r="M11" i="28"/>
  <c r="M12" i="28"/>
  <c r="F13" i="28"/>
  <c r="G13" i="28"/>
  <c r="H13" i="28"/>
  <c r="I13" i="28"/>
  <c r="J13" i="28"/>
  <c r="L13" i="28"/>
  <c r="M13" i="28"/>
  <c r="B13" i="28"/>
  <c r="R13" i="28" s="1"/>
  <c r="NQ18" i="21"/>
  <c r="NP18" i="21"/>
  <c r="NN18" i="21"/>
  <c r="NM18" i="21"/>
  <c r="NL18" i="21"/>
  <c r="NK18" i="21"/>
  <c r="NJ18" i="21"/>
  <c r="NI18" i="21"/>
  <c r="NH18" i="21"/>
  <c r="NG18" i="21"/>
  <c r="NF18" i="21"/>
  <c r="NE18" i="21"/>
  <c r="ND18" i="21"/>
  <c r="NC18" i="21"/>
  <c r="NB18" i="21"/>
  <c r="NA18" i="21"/>
  <c r="MZ18" i="21"/>
  <c r="MY18" i="21"/>
  <c r="MX18" i="21"/>
  <c r="MW18" i="21"/>
  <c r="MV18" i="21"/>
  <c r="MU18" i="21"/>
  <c r="MT18" i="21"/>
  <c r="MS18" i="21"/>
  <c r="MR18" i="21"/>
  <c r="MQ18" i="21"/>
  <c r="MP18" i="21"/>
  <c r="MO18" i="21"/>
  <c r="MN18" i="21"/>
  <c r="MM18" i="21"/>
  <c r="ML18" i="21"/>
  <c r="MK18" i="21"/>
  <c r="MJ18" i="21"/>
  <c r="MI18" i="21"/>
  <c r="MH18" i="21"/>
  <c r="MG18" i="21"/>
  <c r="MF18" i="21"/>
  <c r="ME18" i="21"/>
  <c r="MD18" i="21"/>
  <c r="MC18" i="21"/>
  <c r="MB18" i="21"/>
  <c r="MA18" i="21"/>
  <c r="LZ18" i="21"/>
  <c r="LY18" i="21"/>
  <c r="LX18" i="21"/>
  <c r="LW18" i="21"/>
  <c r="LV18" i="21"/>
  <c r="LU18" i="21"/>
  <c r="LT18" i="21"/>
  <c r="LS18" i="21"/>
  <c r="LR18" i="21"/>
  <c r="LP18" i="21"/>
  <c r="IX18" i="21"/>
  <c r="IV18" i="21"/>
  <c r="IU18" i="21"/>
  <c r="IT18" i="21"/>
  <c r="IS18" i="21"/>
  <c r="IR18" i="21"/>
  <c r="IQ18" i="21"/>
  <c r="IP18" i="21"/>
  <c r="IO18" i="21"/>
  <c r="IN18" i="21"/>
  <c r="IM18" i="21"/>
  <c r="IL18" i="21"/>
  <c r="IK18" i="21"/>
  <c r="IJ18" i="21"/>
  <c r="II18" i="21"/>
  <c r="IH18" i="21"/>
  <c r="KR18" i="21" s="1"/>
  <c r="IG18" i="21"/>
  <c r="GD18" i="21"/>
  <c r="GC18" i="21"/>
  <c r="GB18" i="21"/>
  <c r="GA18" i="21"/>
  <c r="FZ18" i="21"/>
  <c r="FY18" i="21"/>
  <c r="FX18" i="21"/>
  <c r="FW18" i="21"/>
  <c r="FV18" i="21"/>
  <c r="FU18" i="21"/>
  <c r="FT18" i="21"/>
  <c r="FS18" i="21"/>
  <c r="FR18" i="21"/>
  <c r="O14" i="28" s="1"/>
  <c r="FQ18" i="21"/>
  <c r="FP18" i="21"/>
  <c r="FO18" i="21"/>
  <c r="FN18" i="21"/>
  <c r="FM18" i="21"/>
  <c r="FL18" i="21"/>
  <c r="FK18" i="21"/>
  <c r="FJ18" i="21"/>
  <c r="FI18" i="21"/>
  <c r="FH18" i="21"/>
  <c r="FG18" i="21"/>
  <c r="FF18" i="21"/>
  <c r="KQ18" i="21"/>
  <c r="FE18" i="21"/>
  <c r="FD18" i="21"/>
  <c r="KO18" i="21" s="1"/>
  <c r="FC18" i="21"/>
  <c r="FB18" i="21"/>
  <c r="NO18" i="21" s="1"/>
  <c r="FA18" i="21"/>
  <c r="EZ18" i="21"/>
  <c r="EY18" i="21"/>
  <c r="EX18" i="21"/>
  <c r="EW18" i="21"/>
  <c r="EV18" i="21"/>
  <c r="EU18" i="21"/>
  <c r="ET18" i="21"/>
  <c r="ES18" i="21"/>
  <c r="ER18" i="21"/>
  <c r="EQ18" i="21"/>
  <c r="EP18" i="21"/>
  <c r="EO18" i="21"/>
  <c r="EN18" i="21"/>
  <c r="EM18" i="21"/>
  <c r="EL18" i="21"/>
  <c r="EK18" i="21"/>
  <c r="EJ18" i="21"/>
  <c r="EI18" i="21"/>
  <c r="EH18" i="21"/>
  <c r="EG18" i="21"/>
  <c r="EF18" i="21"/>
  <c r="EE18" i="21"/>
  <c r="ED18" i="21"/>
  <c r="EC18" i="21"/>
  <c r="FE17" i="21"/>
  <c r="IP34" i="21"/>
  <c r="IP33" i="21"/>
  <c r="IP32" i="21"/>
  <c r="IP31" i="21"/>
  <c r="IP30" i="21"/>
  <c r="IP29" i="21"/>
  <c r="IP28" i="21"/>
  <c r="IP27" i="21"/>
  <c r="IP26" i="21"/>
  <c r="IP25" i="21"/>
  <c r="IP24" i="21"/>
  <c r="IP23" i="21"/>
  <c r="IP22" i="21"/>
  <c r="IP21" i="21"/>
  <c r="IP20" i="21"/>
  <c r="IP19" i="21"/>
  <c r="IP17" i="21"/>
  <c r="IP16" i="21"/>
  <c r="IP15" i="21"/>
  <c r="IP14" i="21"/>
  <c r="IP13" i="21"/>
  <c r="IP12" i="21"/>
  <c r="IP11" i="21"/>
  <c r="IP10" i="21"/>
  <c r="IP9" i="21"/>
  <c r="IP8" i="21"/>
  <c r="IP7" i="21"/>
  <c r="IP6" i="21"/>
  <c r="IR34" i="21"/>
  <c r="IR33" i="21"/>
  <c r="IR32" i="21"/>
  <c r="IR31" i="21"/>
  <c r="IR30" i="21"/>
  <c r="IR29" i="21"/>
  <c r="IR28" i="21"/>
  <c r="IR27" i="21"/>
  <c r="IR26" i="21"/>
  <c r="IR25" i="21"/>
  <c r="IR24" i="21"/>
  <c r="IR23" i="21"/>
  <c r="IR22" i="21"/>
  <c r="IR21" i="21"/>
  <c r="IR20" i="21"/>
  <c r="IR19" i="21"/>
  <c r="IR17" i="21"/>
  <c r="IR16" i="21"/>
  <c r="IR15" i="21"/>
  <c r="IR14" i="21"/>
  <c r="IR13" i="21"/>
  <c r="IR12" i="21"/>
  <c r="IR11" i="21"/>
  <c r="IR10" i="21"/>
  <c r="IR9" i="21"/>
  <c r="IR8" i="21"/>
  <c r="IR7" i="21"/>
  <c r="IR6" i="21"/>
  <c r="IQ6" i="21"/>
  <c r="IQ34" i="21"/>
  <c r="IQ33" i="21"/>
  <c r="IQ32" i="21"/>
  <c r="IQ31" i="21"/>
  <c r="IQ30" i="21"/>
  <c r="IQ29" i="21"/>
  <c r="IQ28" i="21"/>
  <c r="IQ27" i="21"/>
  <c r="IQ26" i="21"/>
  <c r="IQ25" i="21"/>
  <c r="IQ24" i="21"/>
  <c r="IQ23" i="21"/>
  <c r="IQ22" i="21"/>
  <c r="IQ21" i="21"/>
  <c r="IQ20" i="21"/>
  <c r="IQ19" i="21"/>
  <c r="IQ17" i="21"/>
  <c r="IQ16" i="21"/>
  <c r="KY16" i="21" s="1"/>
  <c r="IQ15" i="21"/>
  <c r="IQ14" i="21"/>
  <c r="IQ13" i="21"/>
  <c r="IQ12" i="21"/>
  <c r="IQ11" i="21"/>
  <c r="IQ10" i="21"/>
  <c r="IQ9" i="21"/>
  <c r="IQ8" i="21"/>
  <c r="IQ7" i="21"/>
  <c r="IG6" i="21"/>
  <c r="IV34" i="21"/>
  <c r="IU34" i="21"/>
  <c r="IT34" i="21"/>
  <c r="IS34" i="21"/>
  <c r="IO34" i="21"/>
  <c r="IN34" i="21"/>
  <c r="IM34" i="21"/>
  <c r="IL34" i="21"/>
  <c r="IK34" i="21"/>
  <c r="IJ34" i="21"/>
  <c r="II34" i="21"/>
  <c r="IH34" i="21"/>
  <c r="IG34" i="21"/>
  <c r="IV33" i="21"/>
  <c r="IU33" i="21"/>
  <c r="IT33" i="21"/>
  <c r="IS33" i="21"/>
  <c r="IO33" i="21"/>
  <c r="IN33" i="21"/>
  <c r="IM33" i="21"/>
  <c r="IL33" i="21"/>
  <c r="IK33" i="21"/>
  <c r="IJ33" i="21"/>
  <c r="II33" i="21"/>
  <c r="IH33" i="21"/>
  <c r="IG33" i="21"/>
  <c r="KV33" i="21" s="1"/>
  <c r="IV32" i="21"/>
  <c r="IU32" i="21"/>
  <c r="IT32" i="21"/>
  <c r="IS32" i="21"/>
  <c r="IO32" i="21"/>
  <c r="IN32" i="21"/>
  <c r="IM32" i="21"/>
  <c r="IL32" i="21"/>
  <c r="IK32" i="21"/>
  <c r="IJ32" i="21"/>
  <c r="II32" i="21"/>
  <c r="IH32" i="21"/>
  <c r="KR32" i="21" s="1"/>
  <c r="IG32" i="21"/>
  <c r="IV31" i="21"/>
  <c r="IU31" i="21"/>
  <c r="IT31" i="21"/>
  <c r="IS31" i="21"/>
  <c r="IO31" i="21"/>
  <c r="IN31" i="21"/>
  <c r="IM31" i="21"/>
  <c r="IL31" i="21"/>
  <c r="IK31" i="21"/>
  <c r="IJ31" i="21"/>
  <c r="II31" i="21"/>
  <c r="LB31" i="21" s="1"/>
  <c r="IH31" i="21"/>
  <c r="IG31" i="21"/>
  <c r="IV30" i="21"/>
  <c r="IU30" i="21"/>
  <c r="IT30" i="21"/>
  <c r="IS30" i="21"/>
  <c r="IO30" i="21"/>
  <c r="IN30" i="21"/>
  <c r="IM30" i="21"/>
  <c r="IL30" i="21"/>
  <c r="IK30" i="21"/>
  <c r="IJ30" i="21"/>
  <c r="LI30" i="21" s="1"/>
  <c r="II30" i="21"/>
  <c r="IH30" i="21"/>
  <c r="IG30" i="21"/>
  <c r="IV29" i="21"/>
  <c r="IU29" i="21"/>
  <c r="IT29" i="21"/>
  <c r="IS29" i="21"/>
  <c r="IO29" i="21"/>
  <c r="IN29" i="21"/>
  <c r="IM29" i="21"/>
  <c r="IL29" i="21"/>
  <c r="IK29" i="21"/>
  <c r="KP29" i="21" s="1"/>
  <c r="IJ29" i="21"/>
  <c r="II29" i="21"/>
  <c r="IH29" i="21"/>
  <c r="IG29" i="21"/>
  <c r="IV28" i="21"/>
  <c r="IU28" i="21"/>
  <c r="IT28" i="21"/>
  <c r="IS28" i="21"/>
  <c r="IO28" i="21"/>
  <c r="IN28" i="21"/>
  <c r="IM28" i="21"/>
  <c r="IL28" i="21"/>
  <c r="KS28" i="21" s="1"/>
  <c r="IK28" i="21"/>
  <c r="IJ28" i="21"/>
  <c r="II28" i="21"/>
  <c r="IH28" i="21"/>
  <c r="IG28" i="21"/>
  <c r="IV27" i="21"/>
  <c r="IU27" i="21"/>
  <c r="IT27" i="21"/>
  <c r="IS27" i="21"/>
  <c r="IO27" i="21"/>
  <c r="IN27" i="21"/>
  <c r="IM27" i="21"/>
  <c r="IL27" i="21"/>
  <c r="IK27" i="21"/>
  <c r="IJ27" i="21"/>
  <c r="II27" i="21"/>
  <c r="IH27" i="21"/>
  <c r="IG27" i="21"/>
  <c r="IV26" i="21"/>
  <c r="IU26" i="21"/>
  <c r="IT26" i="21"/>
  <c r="IS26" i="21"/>
  <c r="IO26" i="21"/>
  <c r="IN26" i="21"/>
  <c r="IM26" i="21"/>
  <c r="LG26" i="21" s="1"/>
  <c r="IL26" i="21"/>
  <c r="IK26" i="21"/>
  <c r="IJ26" i="21"/>
  <c r="II26" i="21"/>
  <c r="IH26" i="21"/>
  <c r="IG26" i="21"/>
  <c r="IV25" i="21"/>
  <c r="IU25" i="21"/>
  <c r="IT25" i="21"/>
  <c r="IS25" i="21"/>
  <c r="IO25" i="21"/>
  <c r="IN25" i="21"/>
  <c r="IM25" i="21"/>
  <c r="IL25" i="21"/>
  <c r="IK25" i="21"/>
  <c r="IJ25" i="21"/>
  <c r="II25" i="21"/>
  <c r="IH25" i="21"/>
  <c r="IG25" i="21"/>
  <c r="IV24" i="21"/>
  <c r="IU24" i="21"/>
  <c r="IT24" i="21"/>
  <c r="IS24" i="21"/>
  <c r="IO24" i="21"/>
  <c r="IN24" i="21"/>
  <c r="IM24" i="21"/>
  <c r="IL24" i="21"/>
  <c r="IK24" i="21"/>
  <c r="IJ24" i="21"/>
  <c r="II24" i="21"/>
  <c r="IH24" i="21"/>
  <c r="IG24" i="21"/>
  <c r="IV23" i="21"/>
  <c r="IU23" i="21"/>
  <c r="IT23" i="21"/>
  <c r="IS23" i="21"/>
  <c r="IO23" i="21"/>
  <c r="IN23" i="21"/>
  <c r="IM23" i="21"/>
  <c r="IL23" i="21"/>
  <c r="IK23" i="21"/>
  <c r="IJ23" i="21"/>
  <c r="II23" i="21"/>
  <c r="IH23" i="21"/>
  <c r="IG23" i="21"/>
  <c r="IV22" i="21"/>
  <c r="IU22" i="21"/>
  <c r="IT22" i="21"/>
  <c r="IS22" i="21"/>
  <c r="IO22" i="21"/>
  <c r="IN22" i="21"/>
  <c r="IM22" i="21"/>
  <c r="IL22" i="21"/>
  <c r="IK22" i="21"/>
  <c r="IJ22" i="21"/>
  <c r="II22" i="21"/>
  <c r="IH22" i="21"/>
  <c r="IG22" i="21"/>
  <c r="IV21" i="21"/>
  <c r="IU21" i="21"/>
  <c r="IT21" i="21"/>
  <c r="IS21" i="21"/>
  <c r="IO21" i="21"/>
  <c r="IN21" i="21"/>
  <c r="IM21" i="21"/>
  <c r="IL21" i="21"/>
  <c r="IK21" i="21"/>
  <c r="LO21" i="21" s="1"/>
  <c r="IJ21" i="21"/>
  <c r="II21" i="21"/>
  <c r="IH21" i="21"/>
  <c r="IG21" i="21"/>
  <c r="IV20" i="21"/>
  <c r="IU20" i="21"/>
  <c r="IT20" i="21"/>
  <c r="IS20" i="21"/>
  <c r="IO20" i="21"/>
  <c r="IN20" i="21"/>
  <c r="IM20" i="21"/>
  <c r="IL20" i="21"/>
  <c r="IK20" i="21"/>
  <c r="IJ20" i="21"/>
  <c r="II20" i="21"/>
  <c r="IH20" i="21"/>
  <c r="IG20" i="21"/>
  <c r="IV19" i="21"/>
  <c r="IU19" i="21"/>
  <c r="IT19" i="21"/>
  <c r="IS19" i="21"/>
  <c r="IO19" i="21"/>
  <c r="IN19" i="21"/>
  <c r="IM19" i="21"/>
  <c r="IL19" i="21"/>
  <c r="IK19" i="21"/>
  <c r="IJ19" i="21"/>
  <c r="II19" i="21"/>
  <c r="IH19" i="21"/>
  <c r="IG19" i="21"/>
  <c r="IV17" i="21"/>
  <c r="IU17" i="21"/>
  <c r="IT17" i="21"/>
  <c r="IS17" i="21"/>
  <c r="IO17" i="21"/>
  <c r="IN17" i="21"/>
  <c r="IM17" i="21"/>
  <c r="IL17" i="21"/>
  <c r="IK17" i="21"/>
  <c r="IJ17" i="21"/>
  <c r="II17" i="21"/>
  <c r="IH17" i="21"/>
  <c r="IG17" i="21"/>
  <c r="IV16" i="21"/>
  <c r="IU16" i="21"/>
  <c r="IT16" i="21"/>
  <c r="IS16" i="21"/>
  <c r="IO16" i="21"/>
  <c r="IN16" i="21"/>
  <c r="IM16" i="21"/>
  <c r="IL16" i="21"/>
  <c r="IK16" i="21"/>
  <c r="IJ16" i="21"/>
  <c r="II16" i="21"/>
  <c r="IH16" i="21"/>
  <c r="IG16" i="21"/>
  <c r="IV15" i="21"/>
  <c r="IU15" i="21"/>
  <c r="IT15" i="21"/>
  <c r="IS15" i="21"/>
  <c r="IO15" i="21"/>
  <c r="IN15" i="21"/>
  <c r="IM15" i="21"/>
  <c r="IL15" i="21"/>
  <c r="IK15" i="21"/>
  <c r="IJ15" i="21"/>
  <c r="II15" i="21"/>
  <c r="IH15" i="21"/>
  <c r="IG15" i="21"/>
  <c r="IV14" i="21"/>
  <c r="IU14" i="21"/>
  <c r="IT14" i="21"/>
  <c r="IS14" i="21"/>
  <c r="IO14" i="21"/>
  <c r="IN14" i="21"/>
  <c r="IM14" i="21"/>
  <c r="IL14" i="21"/>
  <c r="IK14" i="21"/>
  <c r="IJ14" i="21"/>
  <c r="II14" i="21"/>
  <c r="IH14" i="21"/>
  <c r="IG14" i="21"/>
  <c r="IV13" i="21"/>
  <c r="IU13" i="21"/>
  <c r="IT13" i="21"/>
  <c r="IS13" i="21"/>
  <c r="IO13" i="21"/>
  <c r="IN13" i="21"/>
  <c r="IM13" i="21"/>
  <c r="IL13" i="21"/>
  <c r="IK13" i="21"/>
  <c r="IJ13" i="21"/>
  <c r="II13" i="21"/>
  <c r="IH13" i="21"/>
  <c r="IG13" i="21"/>
  <c r="IV12" i="21"/>
  <c r="IU12" i="21"/>
  <c r="IT12" i="21"/>
  <c r="IS12" i="21"/>
  <c r="IO12" i="21"/>
  <c r="IN12" i="21"/>
  <c r="IM12" i="21"/>
  <c r="IL12" i="21"/>
  <c r="IK12" i="21"/>
  <c r="IJ12" i="21"/>
  <c r="II12" i="21"/>
  <c r="IH12" i="21"/>
  <c r="IG12" i="21"/>
  <c r="LA12" i="21" s="1"/>
  <c r="IV11" i="21"/>
  <c r="IU11" i="21"/>
  <c r="IT11" i="21"/>
  <c r="IS11" i="21"/>
  <c r="IO11" i="21"/>
  <c r="IN11" i="21"/>
  <c r="IM11" i="21"/>
  <c r="IL11" i="21"/>
  <c r="IK11" i="21"/>
  <c r="IJ11" i="21"/>
  <c r="II11" i="21"/>
  <c r="IH11" i="21"/>
  <c r="IG11" i="21"/>
  <c r="IV10" i="21"/>
  <c r="IU10" i="21"/>
  <c r="IT10" i="21"/>
  <c r="IS10" i="21"/>
  <c r="IO10" i="21"/>
  <c r="IN10" i="21"/>
  <c r="IM10" i="21"/>
  <c r="IL10" i="21"/>
  <c r="IK10" i="21"/>
  <c r="IJ10" i="21"/>
  <c r="II10" i="21"/>
  <c r="IH10" i="21"/>
  <c r="IG10" i="21"/>
  <c r="IV9" i="21"/>
  <c r="IU9" i="21"/>
  <c r="IT9" i="21"/>
  <c r="IS9" i="21"/>
  <c r="IO9" i="21"/>
  <c r="IN9" i="21"/>
  <c r="IM9" i="21"/>
  <c r="IL9" i="21"/>
  <c r="IK9" i="21"/>
  <c r="KT9" i="21" s="1"/>
  <c r="IJ9" i="21"/>
  <c r="II9" i="21"/>
  <c r="IH9" i="21"/>
  <c r="IG9" i="21"/>
  <c r="IV8" i="21"/>
  <c r="IU8" i="21"/>
  <c r="IT8" i="21"/>
  <c r="IS8" i="21"/>
  <c r="IO8" i="21"/>
  <c r="IN8" i="21"/>
  <c r="IM8" i="21"/>
  <c r="IL8" i="21"/>
  <c r="IK8" i="21"/>
  <c r="IJ8" i="21"/>
  <c r="II8" i="21"/>
  <c r="IH8" i="21"/>
  <c r="IG8" i="21"/>
  <c r="IV7" i="21"/>
  <c r="IU7" i="21"/>
  <c r="IT7" i="21"/>
  <c r="IS7" i="21"/>
  <c r="IO7" i="21"/>
  <c r="IN7" i="21"/>
  <c r="IM7" i="21"/>
  <c r="IL7" i="21"/>
  <c r="IK7" i="21"/>
  <c r="IJ7" i="21"/>
  <c r="II7" i="21"/>
  <c r="IH7" i="21"/>
  <c r="IG7" i="21"/>
  <c r="IH6" i="21"/>
  <c r="II6" i="21"/>
  <c r="IJ6" i="21"/>
  <c r="IK6" i="21"/>
  <c r="IL6" i="21"/>
  <c r="IM6" i="21"/>
  <c r="IN6" i="21"/>
  <c r="IO6" i="21"/>
  <c r="IS6" i="21"/>
  <c r="IT6" i="21"/>
  <c r="IU6" i="21"/>
  <c r="IV6" i="21"/>
  <c r="FN11" i="21"/>
  <c r="FN10" i="21"/>
  <c r="FN9" i="21"/>
  <c r="FN8" i="21"/>
  <c r="EM8" i="21"/>
  <c r="JD17" i="21"/>
  <c r="GW17" i="21"/>
  <c r="GG17" i="21"/>
  <c r="JF8" i="21"/>
  <c r="HA10" i="21"/>
  <c r="ML10" i="21" s="1"/>
  <c r="GO12" i="21"/>
  <c r="GF13" i="21"/>
  <c r="LQ13" i="21" s="1"/>
  <c r="JH18" i="21"/>
  <c r="B30" i="28"/>
  <c r="R30" i="28"/>
  <c r="B29" i="28"/>
  <c r="R29" i="28" s="1"/>
  <c r="B28" i="28"/>
  <c r="R28" i="28" s="1"/>
  <c r="B27" i="28"/>
  <c r="R27" i="28" s="1"/>
  <c r="B26" i="28"/>
  <c r="R26" i="28" s="1"/>
  <c r="B25" i="28"/>
  <c r="R25" i="28" s="1"/>
  <c r="B24" i="28"/>
  <c r="R24" i="28"/>
  <c r="B23" i="28"/>
  <c r="R23" i="28" s="1"/>
  <c r="B22" i="28"/>
  <c r="R22" i="28"/>
  <c r="B21" i="28"/>
  <c r="R21" i="28" s="1"/>
  <c r="B20" i="28"/>
  <c r="B19" i="28"/>
  <c r="R19" i="28"/>
  <c r="B18" i="28"/>
  <c r="R18" i="28"/>
  <c r="B17" i="28"/>
  <c r="R17" i="28" s="1"/>
  <c r="B16" i="28"/>
  <c r="R16" i="28" s="1"/>
  <c r="B15" i="28"/>
  <c r="R15" i="28" s="1"/>
  <c r="B14" i="28"/>
  <c r="R14" i="28" s="1"/>
  <c r="B12" i="28"/>
  <c r="R12" i="28"/>
  <c r="B11" i="28"/>
  <c r="R11" i="28"/>
  <c r="B10" i="28"/>
  <c r="R10" i="28" s="1"/>
  <c r="B9" i="28"/>
  <c r="R9" i="28" s="1"/>
  <c r="B8" i="28"/>
  <c r="R8" i="28" s="1"/>
  <c r="B7" i="28"/>
  <c r="R7" i="28" s="1"/>
  <c r="B15" i="19"/>
  <c r="B10" i="19"/>
  <c r="B5" i="19"/>
  <c r="V16" i="21"/>
  <c r="M30" i="28"/>
  <c r="M29" i="28"/>
  <c r="M28" i="28"/>
  <c r="M27" i="28"/>
  <c r="M26" i="28"/>
  <c r="M25" i="28"/>
  <c r="M24" i="28"/>
  <c r="M23" i="28"/>
  <c r="M22" i="28"/>
  <c r="M21" i="28"/>
  <c r="M20" i="28"/>
  <c r="M19" i="28"/>
  <c r="M18" i="28"/>
  <c r="M17" i="28"/>
  <c r="M16" i="28"/>
  <c r="M15" i="28"/>
  <c r="M14" i="28"/>
  <c r="M10" i="28"/>
  <c r="M9" i="28"/>
  <c r="M8" i="28"/>
  <c r="M7" i="28"/>
  <c r="H30" i="28"/>
  <c r="G30" i="28"/>
  <c r="F30" i="28"/>
  <c r="H29" i="28"/>
  <c r="G29" i="28"/>
  <c r="F29" i="28"/>
  <c r="H28" i="28"/>
  <c r="G28" i="28"/>
  <c r="F28" i="28"/>
  <c r="H27" i="28"/>
  <c r="G27" i="28"/>
  <c r="F27" i="28"/>
  <c r="H26" i="28"/>
  <c r="G26" i="28"/>
  <c r="F26" i="28"/>
  <c r="H25" i="28"/>
  <c r="G25" i="28"/>
  <c r="F25" i="28"/>
  <c r="H24" i="28"/>
  <c r="G24" i="28"/>
  <c r="F24" i="28"/>
  <c r="H23" i="28"/>
  <c r="G23" i="28"/>
  <c r="F23" i="28"/>
  <c r="L22" i="28"/>
  <c r="J22" i="28"/>
  <c r="H22" i="28"/>
  <c r="G22" i="28"/>
  <c r="F22" i="28"/>
  <c r="L21" i="28"/>
  <c r="J21" i="28"/>
  <c r="H21" i="28"/>
  <c r="G21" i="28"/>
  <c r="F21" i="28"/>
  <c r="L20" i="28"/>
  <c r="J20" i="28"/>
  <c r="H20" i="28"/>
  <c r="G20" i="28"/>
  <c r="F20" i="28"/>
  <c r="L19" i="28"/>
  <c r="J19" i="28"/>
  <c r="H19" i="28"/>
  <c r="G19" i="28"/>
  <c r="F19" i="28"/>
  <c r="L18" i="28"/>
  <c r="J18" i="28"/>
  <c r="H18" i="28"/>
  <c r="G18" i="28"/>
  <c r="F18" i="28"/>
  <c r="L17" i="28"/>
  <c r="J17" i="28"/>
  <c r="H17" i="28"/>
  <c r="G17" i="28"/>
  <c r="F17" i="28"/>
  <c r="L16" i="28"/>
  <c r="J16" i="28"/>
  <c r="H16" i="28"/>
  <c r="G16" i="28"/>
  <c r="F16" i="28"/>
  <c r="L15" i="28"/>
  <c r="J15" i="28"/>
  <c r="H15" i="28"/>
  <c r="G15" i="28"/>
  <c r="F15" i="28"/>
  <c r="L14" i="28"/>
  <c r="J14" i="28"/>
  <c r="H14" i="28"/>
  <c r="G14" i="28"/>
  <c r="F14" i="28"/>
  <c r="H12" i="28"/>
  <c r="G12" i="28"/>
  <c r="F12" i="28"/>
  <c r="L11" i="28"/>
  <c r="J11" i="28"/>
  <c r="H11" i="28"/>
  <c r="G11" i="28"/>
  <c r="F11" i="28"/>
  <c r="L10" i="28"/>
  <c r="J10" i="28"/>
  <c r="H10" i="28"/>
  <c r="G10" i="28"/>
  <c r="F10" i="28"/>
  <c r="L9" i="28"/>
  <c r="J9" i="28"/>
  <c r="H9" i="28"/>
  <c r="G9" i="28"/>
  <c r="F9" i="28"/>
  <c r="L8" i="28"/>
  <c r="J8" i="28"/>
  <c r="H8" i="28"/>
  <c r="G8" i="28"/>
  <c r="F8" i="28"/>
  <c r="H7" i="28"/>
  <c r="G7" i="28"/>
  <c r="F7" i="28"/>
  <c r="NQ26" i="21"/>
  <c r="NP26" i="21"/>
  <c r="NN26" i="21"/>
  <c r="NM26" i="21"/>
  <c r="NL26" i="21"/>
  <c r="NK26" i="21"/>
  <c r="NJ26" i="21"/>
  <c r="NI26" i="21"/>
  <c r="NH26" i="21"/>
  <c r="NG26" i="21"/>
  <c r="NF26" i="21"/>
  <c r="NE26" i="21"/>
  <c r="ND26" i="21"/>
  <c r="NC26" i="21"/>
  <c r="NB26" i="21"/>
  <c r="NA26" i="21"/>
  <c r="MZ26" i="21"/>
  <c r="MY26" i="21"/>
  <c r="MX26" i="21"/>
  <c r="MW26" i="21"/>
  <c r="MV26" i="21"/>
  <c r="MU26" i="21"/>
  <c r="MT26" i="21"/>
  <c r="MS26" i="21"/>
  <c r="MR26" i="21"/>
  <c r="MQ26" i="21"/>
  <c r="MP26" i="21"/>
  <c r="MO26" i="21"/>
  <c r="MN26" i="21"/>
  <c r="MM26" i="21"/>
  <c r="ML26" i="21"/>
  <c r="MK26" i="21"/>
  <c r="MJ26" i="21"/>
  <c r="MI26" i="21"/>
  <c r="MH26" i="21"/>
  <c r="MG26" i="21"/>
  <c r="ME26" i="21"/>
  <c r="MD26" i="21"/>
  <c r="MC26" i="21"/>
  <c r="MB26" i="21"/>
  <c r="MA26" i="21"/>
  <c r="LZ26" i="21"/>
  <c r="LY26" i="21"/>
  <c r="LX26" i="21"/>
  <c r="LW26" i="21"/>
  <c r="LV26" i="21"/>
  <c r="LU26" i="21"/>
  <c r="LT26" i="21"/>
  <c r="LS26" i="21"/>
  <c r="LR26" i="21"/>
  <c r="LP26" i="21"/>
  <c r="GD26" i="21"/>
  <c r="GC26" i="21"/>
  <c r="GB26" i="21"/>
  <c r="GA26" i="21"/>
  <c r="LL26" i="21" s="1"/>
  <c r="FZ26" i="21"/>
  <c r="FY26" i="21"/>
  <c r="LJ26" i="21" s="1"/>
  <c r="FX26" i="21"/>
  <c r="LI26" i="21" s="1"/>
  <c r="FW26" i="21"/>
  <c r="FV26" i="21"/>
  <c r="FU26" i="21"/>
  <c r="FT26" i="21"/>
  <c r="LE26" i="21" s="1"/>
  <c r="FS26" i="21"/>
  <c r="FR26" i="21"/>
  <c r="FQ26" i="21"/>
  <c r="FP26" i="21"/>
  <c r="FO26" i="21"/>
  <c r="KZ26" i="21" s="1"/>
  <c r="FN26" i="21"/>
  <c r="FM26" i="21"/>
  <c r="KX26" i="21"/>
  <c r="FL26" i="21"/>
  <c r="KW26" i="21" s="1"/>
  <c r="FK26" i="21"/>
  <c r="FJ26" i="21"/>
  <c r="FI26" i="21"/>
  <c r="FH26" i="21"/>
  <c r="FG26" i="21"/>
  <c r="FF26" i="21"/>
  <c r="KQ26" i="21" s="1"/>
  <c r="FE26" i="21"/>
  <c r="FD26" i="21"/>
  <c r="FC26" i="21"/>
  <c r="FB26" i="21"/>
  <c r="NO26" i="21"/>
  <c r="FA26" i="21"/>
  <c r="EZ26" i="21"/>
  <c r="EY26" i="21"/>
  <c r="EX26" i="21"/>
  <c r="EW26" i="21"/>
  <c r="EV26" i="21"/>
  <c r="EU26" i="21"/>
  <c r="ET26" i="21"/>
  <c r="ES26" i="21"/>
  <c r="ER26" i="21"/>
  <c r="EQ26" i="21"/>
  <c r="EP26" i="21"/>
  <c r="EO26" i="21"/>
  <c r="EN26" i="21"/>
  <c r="EM26" i="21"/>
  <c r="EL26" i="21"/>
  <c r="EK26" i="21"/>
  <c r="EJ26" i="21"/>
  <c r="EI26" i="21"/>
  <c r="EH26" i="21"/>
  <c r="EG26" i="21"/>
  <c r="EF26" i="21"/>
  <c r="EE26" i="21"/>
  <c r="ED26" i="21"/>
  <c r="EC26" i="21"/>
  <c r="NQ25" i="21"/>
  <c r="NP25" i="21"/>
  <c r="NN25" i="21"/>
  <c r="NM25" i="21"/>
  <c r="NL25" i="21"/>
  <c r="NK25" i="21"/>
  <c r="NJ25" i="21"/>
  <c r="NI25" i="21"/>
  <c r="NH25" i="21"/>
  <c r="NG25" i="21"/>
  <c r="NF25" i="21"/>
  <c r="NE25" i="21"/>
  <c r="ND25" i="21"/>
  <c r="NC25" i="21"/>
  <c r="NB25" i="21"/>
  <c r="NA25" i="21"/>
  <c r="MZ25" i="21"/>
  <c r="MY25" i="21"/>
  <c r="MX25" i="21"/>
  <c r="MW25" i="21"/>
  <c r="MV25" i="21"/>
  <c r="MU25" i="21"/>
  <c r="MT25" i="21"/>
  <c r="MS25" i="21"/>
  <c r="MR25" i="21"/>
  <c r="MQ25" i="21"/>
  <c r="MP25" i="21"/>
  <c r="MO25" i="21"/>
  <c r="MN25" i="21"/>
  <c r="MM25" i="21"/>
  <c r="ML25" i="21"/>
  <c r="MK25" i="21"/>
  <c r="MJ25" i="21"/>
  <c r="MI25" i="21"/>
  <c r="MH25" i="21"/>
  <c r="MG25" i="21"/>
  <c r="ME25" i="21"/>
  <c r="MD25" i="21"/>
  <c r="MC25" i="21"/>
  <c r="MB25" i="21"/>
  <c r="MA25" i="21"/>
  <c r="LZ25" i="21"/>
  <c r="LY25" i="21"/>
  <c r="LX25" i="21"/>
  <c r="LW25" i="21"/>
  <c r="LV25" i="21"/>
  <c r="LU25" i="21"/>
  <c r="LT25" i="21"/>
  <c r="LS25" i="21"/>
  <c r="LR25" i="21"/>
  <c r="LP25" i="21"/>
  <c r="GD25" i="21"/>
  <c r="GC25" i="21"/>
  <c r="GB25" i="21"/>
  <c r="GA25" i="21"/>
  <c r="FZ25" i="21"/>
  <c r="LK25" i="21" s="1"/>
  <c r="FY25" i="21"/>
  <c r="FX25" i="21"/>
  <c r="LI25" i="21" s="1"/>
  <c r="FW25" i="21"/>
  <c r="FV25" i="21"/>
  <c r="LG25" i="21"/>
  <c r="FU25" i="21"/>
  <c r="LF25" i="21" s="1"/>
  <c r="FT25" i="21"/>
  <c r="FS25" i="21"/>
  <c r="FR25" i="21"/>
  <c r="LC25" i="21" s="1"/>
  <c r="FQ25" i="21"/>
  <c r="FP25" i="21"/>
  <c r="LA25" i="21"/>
  <c r="FO25" i="21"/>
  <c r="FN25" i="21"/>
  <c r="FM25" i="21"/>
  <c r="FL25" i="21"/>
  <c r="FK25" i="21"/>
  <c r="KV25" i="21" s="1"/>
  <c r="FJ25" i="21"/>
  <c r="FI25" i="21"/>
  <c r="FH25" i="21"/>
  <c r="FG25" i="21"/>
  <c r="FF25" i="21"/>
  <c r="FE25" i="21"/>
  <c r="KP25" i="21" s="1"/>
  <c r="FD25" i="21"/>
  <c r="FC25" i="21"/>
  <c r="FB25" i="21"/>
  <c r="NO25" i="21"/>
  <c r="FA25" i="21"/>
  <c r="EZ25" i="21"/>
  <c r="EY25" i="21"/>
  <c r="EX25" i="21"/>
  <c r="EW25" i="21"/>
  <c r="EV25" i="21"/>
  <c r="EU25" i="21"/>
  <c r="ET25" i="21"/>
  <c r="ES25" i="21"/>
  <c r="ER25" i="21"/>
  <c r="EQ25" i="21"/>
  <c r="EP25" i="21"/>
  <c r="EO25" i="21"/>
  <c r="EN25" i="21"/>
  <c r="EM25" i="21"/>
  <c r="EL25" i="21"/>
  <c r="EK25" i="21"/>
  <c r="EJ25" i="21"/>
  <c r="EI25" i="21"/>
  <c r="EH25" i="21"/>
  <c r="EG25" i="21"/>
  <c r="EF25" i="21"/>
  <c r="EE25" i="21"/>
  <c r="ED25" i="21"/>
  <c r="EC25" i="21"/>
  <c r="GD11" i="21"/>
  <c r="GC11" i="21"/>
  <c r="GB11" i="21"/>
  <c r="LM11" i="21" s="1"/>
  <c r="GA11" i="21"/>
  <c r="FZ11" i="21"/>
  <c r="LK11" i="21"/>
  <c r="FY11" i="21"/>
  <c r="LJ11" i="21" s="1"/>
  <c r="FX11" i="21"/>
  <c r="FW11" i="21"/>
  <c r="LH11" i="21" s="1"/>
  <c r="FV11" i="21"/>
  <c r="FU11" i="21"/>
  <c r="FT11" i="21"/>
  <c r="FS11" i="21"/>
  <c r="FR11" i="21"/>
  <c r="FQ11" i="21"/>
  <c r="LB11" i="21"/>
  <c r="FP11" i="21"/>
  <c r="FO11" i="21"/>
  <c r="FM11" i="21"/>
  <c r="FL11" i="21"/>
  <c r="FK11" i="21"/>
  <c r="FJ11" i="21"/>
  <c r="FI11" i="21"/>
  <c r="KT11" i="21"/>
  <c r="FH11" i="21"/>
  <c r="KS11" i="21" s="1"/>
  <c r="FG11" i="21"/>
  <c r="FF11" i="21"/>
  <c r="KQ11" i="21"/>
  <c r="GD10" i="21"/>
  <c r="GC10" i="21"/>
  <c r="GB10" i="21"/>
  <c r="LM10" i="21"/>
  <c r="GA10" i="21"/>
  <c r="LL10" i="21" s="1"/>
  <c r="FZ10" i="21"/>
  <c r="FY10" i="21"/>
  <c r="FX10" i="21"/>
  <c r="FW10" i="21"/>
  <c r="FV10" i="21"/>
  <c r="LG10" i="21"/>
  <c r="FU10" i="21"/>
  <c r="LF10" i="21" s="1"/>
  <c r="FT10" i="21"/>
  <c r="FS10" i="21"/>
  <c r="FR10" i="21"/>
  <c r="FQ10" i="21"/>
  <c r="FP10" i="21"/>
  <c r="LA10" i="21"/>
  <c r="FO10" i="21"/>
  <c r="KZ10" i="21" s="1"/>
  <c r="FM10" i="21"/>
  <c r="FL10" i="21"/>
  <c r="FK10" i="21"/>
  <c r="FJ10" i="21"/>
  <c r="FI10" i="21"/>
  <c r="FH10" i="21"/>
  <c r="KS10" i="21" s="1"/>
  <c r="FG10" i="21"/>
  <c r="FF10" i="21"/>
  <c r="GD9" i="21"/>
  <c r="GC9" i="21"/>
  <c r="GB9" i="21"/>
  <c r="GA9" i="21"/>
  <c r="LL9" i="21"/>
  <c r="FZ9" i="21"/>
  <c r="FY9" i="21"/>
  <c r="FX9" i="21"/>
  <c r="LI9" i="21"/>
  <c r="FW9" i="21"/>
  <c r="LH9" i="21" s="1"/>
  <c r="FV9" i="21"/>
  <c r="LG9" i="21"/>
  <c r="FU9" i="21"/>
  <c r="LF9" i="21" s="1"/>
  <c r="FT9" i="21"/>
  <c r="LE9" i="21" s="1"/>
  <c r="FS9" i="21"/>
  <c r="LD9" i="21" s="1"/>
  <c r="FR9" i="21"/>
  <c r="FQ9" i="21"/>
  <c r="FP9" i="21"/>
  <c r="FO9" i="21"/>
  <c r="FM9" i="21"/>
  <c r="FL9" i="21"/>
  <c r="FK9" i="21"/>
  <c r="KV9" i="21"/>
  <c r="FJ9" i="21"/>
  <c r="FI9" i="21"/>
  <c r="FH9" i="21"/>
  <c r="KS9" i="21" s="1"/>
  <c r="FG9" i="21"/>
  <c r="FF9" i="21"/>
  <c r="KQ9" i="21"/>
  <c r="GD8" i="21"/>
  <c r="GC8" i="21"/>
  <c r="GB8" i="21"/>
  <c r="GA8" i="21"/>
  <c r="FZ8" i="21"/>
  <c r="FY8" i="21"/>
  <c r="FX8" i="21"/>
  <c r="FW8" i="21"/>
  <c r="FV8" i="21"/>
  <c r="LG8" i="21" s="1"/>
  <c r="FU8" i="21"/>
  <c r="FT8" i="21"/>
  <c r="LE8" i="21" s="1"/>
  <c r="FS8" i="21"/>
  <c r="FR8" i="21"/>
  <c r="FQ8" i="21"/>
  <c r="LB8" i="21" s="1"/>
  <c r="FP8" i="21"/>
  <c r="FO8" i="21"/>
  <c r="FM8" i="21"/>
  <c r="FL8" i="21"/>
  <c r="FK8" i="21"/>
  <c r="KV8" i="21" s="1"/>
  <c r="FJ8" i="21"/>
  <c r="KU8" i="21" s="1"/>
  <c r="FI8" i="21"/>
  <c r="KT8" i="21" s="1"/>
  <c r="FH8" i="21"/>
  <c r="FG8" i="21"/>
  <c r="FF8" i="21"/>
  <c r="KQ8" i="21"/>
  <c r="FD8" i="21"/>
  <c r="FD9" i="21"/>
  <c r="FD10" i="21"/>
  <c r="KO10" i="21" s="1"/>
  <c r="FD11" i="21"/>
  <c r="FF6" i="21"/>
  <c r="FG6" i="21"/>
  <c r="KR6" i="21" s="1"/>
  <c r="FH6" i="21"/>
  <c r="FI6" i="21"/>
  <c r="FJ6" i="21"/>
  <c r="FK6" i="21"/>
  <c r="FL6" i="21"/>
  <c r="KW6" i="21" s="1"/>
  <c r="FM6" i="21"/>
  <c r="FN6" i="21"/>
  <c r="FO6" i="21"/>
  <c r="KZ6" i="21"/>
  <c r="FP6" i="21"/>
  <c r="FQ6" i="21"/>
  <c r="FR6" i="21"/>
  <c r="LC6" i="21" s="1"/>
  <c r="FS6" i="21"/>
  <c r="FT6" i="21"/>
  <c r="FU6" i="21"/>
  <c r="FV6" i="21"/>
  <c r="LG6" i="21" s="1"/>
  <c r="FX6" i="21"/>
  <c r="FY6" i="21"/>
  <c r="LJ6" i="21"/>
  <c r="FZ6" i="21"/>
  <c r="GA6" i="21"/>
  <c r="GB6" i="21"/>
  <c r="GC6" i="21"/>
  <c r="LN6" i="21" s="1"/>
  <c r="GD6" i="21"/>
  <c r="LO6" i="21" s="1"/>
  <c r="EC6" i="21"/>
  <c r="ED6" i="21"/>
  <c r="EE6" i="21"/>
  <c r="EF6" i="21"/>
  <c r="EG6" i="21"/>
  <c r="EH6" i="21"/>
  <c r="EI6" i="21"/>
  <c r="EJ6" i="21"/>
  <c r="EK6" i="21"/>
  <c r="EL6" i="21"/>
  <c r="EM6" i="21"/>
  <c r="EN6" i="21"/>
  <c r="EO6" i="21"/>
  <c r="EP6" i="21"/>
  <c r="EQ6" i="21"/>
  <c r="ER6" i="21"/>
  <c r="ES6" i="21"/>
  <c r="ET6" i="21"/>
  <c r="EU6" i="21"/>
  <c r="EV6" i="21"/>
  <c r="EW6" i="21"/>
  <c r="EX6" i="21"/>
  <c r="EY6" i="21"/>
  <c r="EZ6" i="21"/>
  <c r="FA6" i="21"/>
  <c r="FC6" i="21"/>
  <c r="FD6" i="21"/>
  <c r="FE6" i="21"/>
  <c r="FW6" i="21"/>
  <c r="LH6" i="21" s="1"/>
  <c r="LP6" i="21"/>
  <c r="LR6" i="21"/>
  <c r="LS6" i="21"/>
  <c r="LT6" i="21"/>
  <c r="LU6" i="21"/>
  <c r="LV6" i="21"/>
  <c r="LW6" i="21"/>
  <c r="LX6" i="21"/>
  <c r="LY6" i="21"/>
  <c r="LZ6" i="21"/>
  <c r="MA6" i="21"/>
  <c r="MB6" i="21"/>
  <c r="MC6" i="21"/>
  <c r="MD6" i="21"/>
  <c r="ME6" i="21"/>
  <c r="MG6" i="21"/>
  <c r="MH6" i="21"/>
  <c r="MI6" i="21"/>
  <c r="MJ6" i="21"/>
  <c r="MK6" i="21"/>
  <c r="ML6" i="21"/>
  <c r="MM6" i="21"/>
  <c r="MN6" i="21"/>
  <c r="MO6" i="21"/>
  <c r="MP6" i="21"/>
  <c r="MQ6" i="21"/>
  <c r="MS6" i="21"/>
  <c r="MT6" i="21"/>
  <c r="MU6" i="21"/>
  <c r="MV6" i="21"/>
  <c r="MW6" i="21"/>
  <c r="MX6" i="21"/>
  <c r="MY6" i="21"/>
  <c r="MZ6" i="21"/>
  <c r="NA6" i="21"/>
  <c r="NB6" i="21"/>
  <c r="NC6" i="21"/>
  <c r="ND6" i="21"/>
  <c r="NE6" i="21"/>
  <c r="NF6" i="21"/>
  <c r="NH6" i="21"/>
  <c r="NI6" i="21"/>
  <c r="NJ6" i="21"/>
  <c r="NK6" i="21"/>
  <c r="NL6" i="21"/>
  <c r="NM6" i="21"/>
  <c r="NN6" i="21"/>
  <c r="NP6" i="21"/>
  <c r="NQ6" i="21"/>
  <c r="FD7" i="21"/>
  <c r="FE7" i="21"/>
  <c r="FF7" i="21"/>
  <c r="FG7" i="21"/>
  <c r="FH7" i="21"/>
  <c r="KS7" i="21"/>
  <c r="FI7" i="21"/>
  <c r="FJ7" i="21"/>
  <c r="FK7" i="21"/>
  <c r="FL7" i="21"/>
  <c r="KW7" i="21" s="1"/>
  <c r="FM7" i="21"/>
  <c r="KX7" i="21" s="1"/>
  <c r="FN7" i="21"/>
  <c r="FO7" i="21"/>
  <c r="FP7" i="21"/>
  <c r="FQ7" i="21"/>
  <c r="FS7" i="21"/>
  <c r="FT7" i="21"/>
  <c r="FU7" i="21"/>
  <c r="FV7" i="21"/>
  <c r="LG7" i="21"/>
  <c r="FW7" i="21"/>
  <c r="FX7" i="21"/>
  <c r="FY7" i="21"/>
  <c r="FZ7" i="21"/>
  <c r="GA7" i="21"/>
  <c r="GB7" i="21"/>
  <c r="GC7" i="21"/>
  <c r="GD7" i="21"/>
  <c r="LO7" i="21" s="1"/>
  <c r="EC7" i="21"/>
  <c r="ED7" i="21"/>
  <c r="EE7" i="21"/>
  <c r="EF7" i="21"/>
  <c r="EG7" i="21"/>
  <c r="EH7" i="21"/>
  <c r="EI7" i="21"/>
  <c r="EJ7" i="21"/>
  <c r="EK7" i="21"/>
  <c r="EL7" i="21"/>
  <c r="EM7" i="21"/>
  <c r="EN7" i="21"/>
  <c r="EO7" i="21"/>
  <c r="EP7" i="21"/>
  <c r="EQ7" i="21"/>
  <c r="ER7" i="21"/>
  <c r="ES7" i="21"/>
  <c r="ET7" i="21"/>
  <c r="EU7" i="21"/>
  <c r="EV7" i="21"/>
  <c r="EW7" i="21"/>
  <c r="EX7" i="21"/>
  <c r="EY7" i="21"/>
  <c r="EZ7" i="21"/>
  <c r="FA7" i="21"/>
  <c r="FC7" i="21"/>
  <c r="LP7" i="21"/>
  <c r="LR7" i="21"/>
  <c r="LS7" i="21"/>
  <c r="LT7" i="21"/>
  <c r="LU7" i="21"/>
  <c r="LV7" i="21"/>
  <c r="LW7" i="21"/>
  <c r="LX7" i="21"/>
  <c r="LY7" i="21"/>
  <c r="LZ7" i="21"/>
  <c r="MA7" i="21"/>
  <c r="MB7" i="21"/>
  <c r="MC7" i="21"/>
  <c r="MD7" i="21"/>
  <c r="ME7" i="21"/>
  <c r="MG7" i="21"/>
  <c r="MH7" i="21"/>
  <c r="MI7" i="21"/>
  <c r="MJ7" i="21"/>
  <c r="MK7" i="21"/>
  <c r="ML7" i="21"/>
  <c r="MM7" i="21"/>
  <c r="MN7" i="21"/>
  <c r="MO7" i="21"/>
  <c r="MP7" i="21"/>
  <c r="MQ7" i="21"/>
  <c r="MS7" i="21"/>
  <c r="MT7" i="21"/>
  <c r="MU7" i="21"/>
  <c r="MV7" i="21"/>
  <c r="MW7" i="21"/>
  <c r="MX7" i="21"/>
  <c r="MY7" i="21"/>
  <c r="MZ7" i="21"/>
  <c r="NA7" i="21"/>
  <c r="NB7" i="21"/>
  <c r="NC7" i="21"/>
  <c r="ND7" i="21"/>
  <c r="NE7" i="21"/>
  <c r="NF7" i="21"/>
  <c r="NH7" i="21"/>
  <c r="NI7" i="21"/>
  <c r="NJ7" i="21"/>
  <c r="NK7" i="21"/>
  <c r="NL7" i="21"/>
  <c r="NM7" i="21"/>
  <c r="NN7" i="21"/>
  <c r="NP7" i="21"/>
  <c r="NQ7" i="21"/>
  <c r="ED8" i="21"/>
  <c r="EF8" i="21"/>
  <c r="EY8" i="21"/>
  <c r="FB8" i="21"/>
  <c r="NO8" i="21" s="1"/>
  <c r="EC8" i="21"/>
  <c r="EE8" i="21"/>
  <c r="EG8" i="21"/>
  <c r="EH8" i="21"/>
  <c r="EI8" i="21"/>
  <c r="EJ8" i="21"/>
  <c r="EK8" i="21"/>
  <c r="EL8" i="21"/>
  <c r="EN8" i="21"/>
  <c r="EO8" i="21"/>
  <c r="EP8" i="21"/>
  <c r="EQ8" i="21"/>
  <c r="ER8" i="21"/>
  <c r="ES8" i="21"/>
  <c r="ET8" i="21"/>
  <c r="EV8" i="21"/>
  <c r="EW8" i="21"/>
  <c r="EX8" i="21"/>
  <c r="EZ8" i="21"/>
  <c r="FA8" i="21"/>
  <c r="FC8" i="21"/>
  <c r="FE8" i="21"/>
  <c r="KP8" i="21" s="1"/>
  <c r="LP8" i="21"/>
  <c r="LR8" i="21"/>
  <c r="LT8" i="21"/>
  <c r="LU8" i="21"/>
  <c r="LW8" i="21"/>
  <c r="LY8" i="21"/>
  <c r="MA8" i="21"/>
  <c r="MB8" i="21"/>
  <c r="MC8" i="21"/>
  <c r="MD8" i="21"/>
  <c r="ME8" i="21"/>
  <c r="MH8" i="21"/>
  <c r="MI8" i="21"/>
  <c r="MK8" i="21"/>
  <c r="MO8" i="21"/>
  <c r="MP8" i="21"/>
  <c r="MQ8" i="21"/>
  <c r="MR8" i="21"/>
  <c r="MS8" i="21"/>
  <c r="MT8" i="21"/>
  <c r="MU8" i="21"/>
  <c r="MV8" i="21"/>
  <c r="MW8" i="21"/>
  <c r="MX8" i="21"/>
  <c r="MY8" i="21"/>
  <c r="MZ8" i="21"/>
  <c r="NA8" i="21"/>
  <c r="NB8" i="21"/>
  <c r="NC8" i="21"/>
  <c r="ND8" i="21"/>
  <c r="NE8" i="21"/>
  <c r="NF8" i="21"/>
  <c r="NG8" i="21"/>
  <c r="NH8" i="21"/>
  <c r="NI8" i="21"/>
  <c r="NJ8" i="21"/>
  <c r="NK8" i="21"/>
  <c r="NL8" i="21"/>
  <c r="NM8" i="21"/>
  <c r="NN8" i="21"/>
  <c r="NP8" i="21"/>
  <c r="NQ8" i="21"/>
  <c r="FE9" i="21"/>
  <c r="KP9" i="21" s="1"/>
  <c r="ET9" i="21"/>
  <c r="EU9" i="21"/>
  <c r="EY9" i="21"/>
  <c r="FB9" i="21"/>
  <c r="NO9" i="21" s="1"/>
  <c r="EC9" i="21"/>
  <c r="EE9" i="21"/>
  <c r="EG9" i="21"/>
  <c r="EH9" i="21"/>
  <c r="EI9" i="21"/>
  <c r="EJ9" i="21"/>
  <c r="EK9" i="21"/>
  <c r="EL9" i="21"/>
  <c r="EN9" i="21"/>
  <c r="EO9" i="21"/>
  <c r="EP9" i="21"/>
  <c r="EQ9" i="21"/>
  <c r="ER9" i="21"/>
  <c r="ES9" i="21"/>
  <c r="EV9" i="21"/>
  <c r="EW9" i="21"/>
  <c r="EX9" i="21"/>
  <c r="EZ9" i="21"/>
  <c r="FA9" i="21"/>
  <c r="FC9" i="21"/>
  <c r="LP9" i="21"/>
  <c r="LR9" i="21"/>
  <c r="LT9" i="21"/>
  <c r="LU9" i="21"/>
  <c r="LW9" i="21"/>
  <c r="LY9" i="21"/>
  <c r="MA9" i="21"/>
  <c r="MB9" i="21"/>
  <c r="MC9" i="21"/>
  <c r="MD9" i="21"/>
  <c r="ME9" i="21"/>
  <c r="MH9" i="21"/>
  <c r="MI9" i="21"/>
  <c r="MK9" i="21"/>
  <c r="MO9" i="21"/>
  <c r="MP9" i="21"/>
  <c r="MQ9" i="21"/>
  <c r="MR9" i="21"/>
  <c r="MS9" i="21"/>
  <c r="MT9" i="21"/>
  <c r="MU9" i="21"/>
  <c r="MV9" i="21"/>
  <c r="MW9" i="21"/>
  <c r="MX9" i="21"/>
  <c r="MY9" i="21"/>
  <c r="MZ9" i="21"/>
  <c r="NA9" i="21"/>
  <c r="NB9" i="21"/>
  <c r="NC9" i="21"/>
  <c r="ND9" i="21"/>
  <c r="NE9" i="21"/>
  <c r="NF9" i="21"/>
  <c r="NG9" i="21"/>
  <c r="NH9" i="21"/>
  <c r="NI9" i="21"/>
  <c r="NJ9" i="21"/>
  <c r="NK9" i="21"/>
  <c r="NL9" i="21"/>
  <c r="NM9" i="21"/>
  <c r="NN9" i="21"/>
  <c r="NP9" i="21"/>
  <c r="NQ9" i="21"/>
  <c r="ED10" i="21"/>
  <c r="EF10" i="21"/>
  <c r="ET10" i="21"/>
  <c r="EU10" i="21"/>
  <c r="EY10" i="21"/>
  <c r="FB10" i="21"/>
  <c r="NO10" i="21" s="1"/>
  <c r="EC10" i="21"/>
  <c r="EE10" i="21"/>
  <c r="EG10" i="21"/>
  <c r="EH10" i="21"/>
  <c r="EI10" i="21"/>
  <c r="EJ10" i="21"/>
  <c r="EK10" i="21"/>
  <c r="EL10" i="21"/>
  <c r="EN10" i="21"/>
  <c r="EO10" i="21"/>
  <c r="EP10" i="21"/>
  <c r="EQ10" i="21"/>
  <c r="ER10" i="21"/>
  <c r="ES10" i="21"/>
  <c r="EV10" i="21"/>
  <c r="EW10" i="21"/>
  <c r="EX10" i="21"/>
  <c r="EZ10" i="21"/>
  <c r="FA10" i="21"/>
  <c r="FC10" i="21"/>
  <c r="LP10" i="21"/>
  <c r="LR10" i="21"/>
  <c r="LT10" i="21"/>
  <c r="LU10" i="21"/>
  <c r="LW10" i="21"/>
  <c r="LY10" i="21"/>
  <c r="MA10" i="21"/>
  <c r="MB10" i="21"/>
  <c r="MC10" i="21"/>
  <c r="MD10" i="21"/>
  <c r="ME10" i="21"/>
  <c r="MH10" i="21"/>
  <c r="MI10" i="21"/>
  <c r="MK10" i="21"/>
  <c r="MO10" i="21"/>
  <c r="MP10" i="21"/>
  <c r="MQ10" i="21"/>
  <c r="MR10" i="21"/>
  <c r="MS10" i="21"/>
  <c r="MT10" i="21"/>
  <c r="MU10" i="21"/>
  <c r="MV10" i="21"/>
  <c r="MW10" i="21"/>
  <c r="MX10" i="21"/>
  <c r="MY10" i="21"/>
  <c r="MZ10" i="21"/>
  <c r="NA10" i="21"/>
  <c r="NB10" i="21"/>
  <c r="NC10" i="21"/>
  <c r="ND10" i="21"/>
  <c r="NE10" i="21"/>
  <c r="NF10" i="21"/>
  <c r="NG10" i="21"/>
  <c r="NH10" i="21"/>
  <c r="NI10" i="21"/>
  <c r="NJ10" i="21"/>
  <c r="NK10" i="21"/>
  <c r="NL10" i="21"/>
  <c r="NM10" i="21"/>
  <c r="NN10" i="21"/>
  <c r="NP10" i="21"/>
  <c r="NQ10" i="21"/>
  <c r="FE11" i="21"/>
  <c r="EF11" i="21"/>
  <c r="EM11" i="21"/>
  <c r="ET11" i="21"/>
  <c r="FB11" i="21"/>
  <c r="NO11" i="21" s="1"/>
  <c r="EC11" i="21"/>
  <c r="EE11" i="21"/>
  <c r="EG11" i="21"/>
  <c r="EH11" i="21"/>
  <c r="EI11" i="21"/>
  <c r="EJ11" i="21"/>
  <c r="EK11" i="21"/>
  <c r="EL11" i="21"/>
  <c r="EN11" i="21"/>
  <c r="EO11" i="21"/>
  <c r="EP11" i="21"/>
  <c r="EQ11" i="21"/>
  <c r="ER11" i="21"/>
  <c r="ES11" i="21"/>
  <c r="EV11" i="21"/>
  <c r="EW11" i="21"/>
  <c r="EX11" i="21"/>
  <c r="EZ11" i="21"/>
  <c r="FA11" i="21"/>
  <c r="FC11" i="21"/>
  <c r="LP11" i="21"/>
  <c r="LR11" i="21"/>
  <c r="LT11" i="21"/>
  <c r="LU11" i="21"/>
  <c r="LW11" i="21"/>
  <c r="LY11" i="21"/>
  <c r="MA11" i="21"/>
  <c r="MB11" i="21"/>
  <c r="MC11" i="21"/>
  <c r="MD11" i="21"/>
  <c r="ME11" i="21"/>
  <c r="MH11" i="21"/>
  <c r="MI11" i="21"/>
  <c r="MK11" i="21"/>
  <c r="MO11" i="21"/>
  <c r="MP11" i="21"/>
  <c r="MQ11" i="21"/>
  <c r="MR11" i="21"/>
  <c r="MS11" i="21"/>
  <c r="MT11" i="21"/>
  <c r="MU11" i="21"/>
  <c r="MV11" i="21"/>
  <c r="MW11" i="21"/>
  <c r="MX11" i="21"/>
  <c r="MY11" i="21"/>
  <c r="MZ11" i="21"/>
  <c r="NA11" i="21"/>
  <c r="NB11" i="21"/>
  <c r="NC11" i="21"/>
  <c r="ND11" i="21"/>
  <c r="NE11" i="21"/>
  <c r="NF11" i="21"/>
  <c r="NG11" i="21"/>
  <c r="NH11" i="21"/>
  <c r="NI11" i="21"/>
  <c r="NJ11" i="21"/>
  <c r="NK11" i="21"/>
  <c r="NL11" i="21"/>
  <c r="NM11" i="21"/>
  <c r="NN11" i="21"/>
  <c r="NP11" i="21"/>
  <c r="NQ11" i="21"/>
  <c r="FD12" i="21"/>
  <c r="FE12" i="21"/>
  <c r="FF12" i="21"/>
  <c r="EF12" i="21"/>
  <c r="EG12" i="21"/>
  <c r="FI12" i="21"/>
  <c r="FJ12" i="21"/>
  <c r="FK12" i="21"/>
  <c r="FL12" i="21"/>
  <c r="KW12" i="21" s="1"/>
  <c r="EL12" i="21"/>
  <c r="EM12" i="21"/>
  <c r="FO12" i="21"/>
  <c r="FP12" i="21"/>
  <c r="FQ12" i="21"/>
  <c r="FR12" i="21"/>
  <c r="FS12" i="21"/>
  <c r="FT12" i="21"/>
  <c r="LE12" i="21"/>
  <c r="FU12" i="21"/>
  <c r="LF12" i="21"/>
  <c r="FW12" i="21"/>
  <c r="FX12" i="21"/>
  <c r="FY12" i="21"/>
  <c r="FZ12" i="21"/>
  <c r="GA12" i="21"/>
  <c r="GB12" i="21"/>
  <c r="FB12" i="21"/>
  <c r="NO12" i="21" s="1"/>
  <c r="GD12" i="21"/>
  <c r="EC12" i="21"/>
  <c r="EE12" i="21"/>
  <c r="EH12" i="21"/>
  <c r="EI12" i="21"/>
  <c r="EJ12" i="21"/>
  <c r="EK12" i="21"/>
  <c r="EO12" i="21"/>
  <c r="EP12" i="21"/>
  <c r="EQ12" i="21"/>
  <c r="ER12" i="21"/>
  <c r="ES12" i="21"/>
  <c r="ET12" i="21"/>
  <c r="EV12" i="21"/>
  <c r="EW12" i="21"/>
  <c r="EX12" i="21"/>
  <c r="EY12" i="21"/>
  <c r="EZ12" i="21"/>
  <c r="FA12" i="21"/>
  <c r="FC12" i="21"/>
  <c r="LP12" i="21"/>
  <c r="LR12" i="21"/>
  <c r="LS12" i="21"/>
  <c r="LT12" i="21"/>
  <c r="LU12" i="21"/>
  <c r="LV12" i="21"/>
  <c r="LW12" i="21"/>
  <c r="LX12" i="21"/>
  <c r="LY12" i="21"/>
  <c r="LZ12" i="21"/>
  <c r="MA12" i="21"/>
  <c r="MB12" i="21"/>
  <c r="MC12" i="21"/>
  <c r="MD12" i="21"/>
  <c r="ME12" i="21"/>
  <c r="MG12" i="21"/>
  <c r="MH12" i="21"/>
  <c r="MI12" i="21"/>
  <c r="MJ12" i="21"/>
  <c r="MK12" i="21"/>
  <c r="ML12" i="21"/>
  <c r="MM12" i="21"/>
  <c r="MN12" i="21"/>
  <c r="MO12" i="21"/>
  <c r="MP12" i="21"/>
  <c r="MQ12" i="21"/>
  <c r="MR12" i="21"/>
  <c r="MS12" i="21"/>
  <c r="MT12" i="21"/>
  <c r="MU12" i="21"/>
  <c r="MV12" i="21"/>
  <c r="MW12" i="21"/>
  <c r="MX12" i="21"/>
  <c r="MY12" i="21"/>
  <c r="MZ12" i="21"/>
  <c r="NA12" i="21"/>
  <c r="NB12" i="21"/>
  <c r="NC12" i="21"/>
  <c r="ND12" i="21"/>
  <c r="NE12" i="21"/>
  <c r="NF12" i="21"/>
  <c r="NG12" i="21"/>
  <c r="NH12" i="21"/>
  <c r="NI12" i="21"/>
  <c r="NJ12" i="21"/>
  <c r="NK12" i="21"/>
  <c r="NL12" i="21"/>
  <c r="NM12" i="21"/>
  <c r="NN12" i="21"/>
  <c r="NP12" i="21"/>
  <c r="NQ12" i="21"/>
  <c r="FD13" i="21"/>
  <c r="FE13" i="21"/>
  <c r="KP13" i="21" s="1"/>
  <c r="FF13" i="21"/>
  <c r="KQ13" i="21" s="1"/>
  <c r="EF13" i="21"/>
  <c r="FH13" i="21"/>
  <c r="FI13" i="21"/>
  <c r="FJ13" i="21"/>
  <c r="KU13" i="21"/>
  <c r="EJ13" i="21"/>
  <c r="FL13" i="21"/>
  <c r="KW13" i="21" s="1"/>
  <c r="EL13" i="21"/>
  <c r="EM13" i="21"/>
  <c r="EN13" i="21"/>
  <c r="FP13" i="21"/>
  <c r="FQ13" i="21"/>
  <c r="LB13" i="21" s="1"/>
  <c r="FR13" i="21"/>
  <c r="FS13" i="21"/>
  <c r="LD13" i="21" s="1"/>
  <c r="FT13" i="21"/>
  <c r="FU13" i="21"/>
  <c r="EU13" i="21"/>
  <c r="FW13" i="21"/>
  <c r="LH13" i="21" s="1"/>
  <c r="FX13" i="21"/>
  <c r="FY13" i="21"/>
  <c r="FZ13" i="21"/>
  <c r="GA13" i="21"/>
  <c r="LL13" i="21" s="1"/>
  <c r="GB13" i="21"/>
  <c r="FB13" i="21"/>
  <c r="NO13" i="21"/>
  <c r="GD13" i="21"/>
  <c r="EC13" i="21"/>
  <c r="EE13" i="21"/>
  <c r="EH13" i="21"/>
  <c r="EI13" i="21"/>
  <c r="EK13" i="21"/>
  <c r="EO13" i="21"/>
  <c r="EP13" i="21"/>
  <c r="EQ13" i="21"/>
  <c r="ER13" i="21"/>
  <c r="ES13" i="21"/>
  <c r="ET13" i="21"/>
  <c r="EV13" i="21"/>
  <c r="EW13" i="21"/>
  <c r="EX13" i="21"/>
  <c r="EY13" i="21"/>
  <c r="EZ13" i="21"/>
  <c r="FA13" i="21"/>
  <c r="FC13" i="21"/>
  <c r="LP13" i="21"/>
  <c r="LR13" i="21"/>
  <c r="LS13" i="21"/>
  <c r="LT13" i="21"/>
  <c r="LU13" i="21"/>
  <c r="LV13" i="21"/>
  <c r="LW13" i="21"/>
  <c r="LX13" i="21"/>
  <c r="LY13" i="21"/>
  <c r="LZ13" i="21"/>
  <c r="MA13" i="21"/>
  <c r="MB13" i="21"/>
  <c r="MC13" i="21"/>
  <c r="MD13" i="21"/>
  <c r="ME13" i="21"/>
  <c r="MG13" i="21"/>
  <c r="MH13" i="21"/>
  <c r="MI13" i="21"/>
  <c r="MJ13" i="21"/>
  <c r="MK13" i="21"/>
  <c r="ML13" i="21"/>
  <c r="MM13" i="21"/>
  <c r="MN13" i="21"/>
  <c r="MO13" i="21"/>
  <c r="MP13" i="21"/>
  <c r="MQ13" i="21"/>
  <c r="MR13" i="21"/>
  <c r="MS13" i="21"/>
  <c r="MT13" i="21"/>
  <c r="MU13" i="21"/>
  <c r="MV13" i="21"/>
  <c r="MW13" i="21"/>
  <c r="MX13" i="21"/>
  <c r="MY13" i="21"/>
  <c r="MZ13" i="21"/>
  <c r="NA13" i="21"/>
  <c r="NB13" i="21"/>
  <c r="NC13" i="21"/>
  <c r="ND13" i="21"/>
  <c r="NE13" i="21"/>
  <c r="NF13" i="21"/>
  <c r="NG13" i="21"/>
  <c r="NH13" i="21"/>
  <c r="NI13" i="21"/>
  <c r="NJ13" i="21"/>
  <c r="NK13" i="21"/>
  <c r="NL13" i="21"/>
  <c r="NM13" i="21"/>
  <c r="NN13" i="21"/>
  <c r="NP13" i="21"/>
  <c r="NQ13" i="21"/>
  <c r="FD14" i="21"/>
  <c r="KO14" i="21"/>
  <c r="FE14" i="21"/>
  <c r="KP14" i="21"/>
  <c r="FF14" i="21"/>
  <c r="KQ14" i="21" s="1"/>
  <c r="EF14" i="21"/>
  <c r="FH14" i="21"/>
  <c r="FI14" i="21"/>
  <c r="FJ14" i="21"/>
  <c r="KU14" i="21" s="1"/>
  <c r="FK14" i="21"/>
  <c r="KV14" i="21" s="1"/>
  <c r="FL14" i="21"/>
  <c r="FM14" i="21"/>
  <c r="EM14" i="21"/>
  <c r="FO14" i="21"/>
  <c r="KZ14" i="21" s="1"/>
  <c r="FP14" i="21"/>
  <c r="FQ14" i="21"/>
  <c r="FR14" i="21"/>
  <c r="LC14" i="21" s="1"/>
  <c r="FS14" i="21"/>
  <c r="LD14" i="21" s="1"/>
  <c r="FT14" i="21"/>
  <c r="FU14" i="21"/>
  <c r="FV14" i="21"/>
  <c r="LG14" i="21"/>
  <c r="FW14" i="21"/>
  <c r="FX14" i="21"/>
  <c r="LI14" i="21" s="1"/>
  <c r="FY14" i="21"/>
  <c r="LJ14" i="21" s="1"/>
  <c r="FZ14" i="21"/>
  <c r="GA14" i="21"/>
  <c r="GB14" i="21"/>
  <c r="LM14" i="21" s="1"/>
  <c r="GC14" i="21"/>
  <c r="GD14" i="21"/>
  <c r="EC14" i="21"/>
  <c r="EE14" i="21"/>
  <c r="EH14" i="21"/>
  <c r="EI14" i="21"/>
  <c r="EJ14" i="21"/>
  <c r="EK14" i="21"/>
  <c r="EO14" i="21"/>
  <c r="EP14" i="21"/>
  <c r="EQ14" i="21"/>
  <c r="K11" i="28" s="1"/>
  <c r="U11" i="28" s="1"/>
  <c r="ER14" i="21"/>
  <c r="ES14" i="21"/>
  <c r="ET14" i="21"/>
  <c r="EV14" i="21"/>
  <c r="EW14" i="21"/>
  <c r="EX14" i="21"/>
  <c r="EY14" i="21"/>
  <c r="EZ14" i="21"/>
  <c r="FA14" i="21"/>
  <c r="FC14" i="21"/>
  <c r="LP14" i="21"/>
  <c r="LR14" i="21"/>
  <c r="LS14" i="21"/>
  <c r="LT14" i="21"/>
  <c r="LU14" i="21"/>
  <c r="LV14" i="21"/>
  <c r="LW14" i="21"/>
  <c r="LX14" i="21"/>
  <c r="LY14" i="21"/>
  <c r="LZ14" i="21"/>
  <c r="MA14" i="21"/>
  <c r="MB14" i="21"/>
  <c r="MC14" i="21"/>
  <c r="MD14" i="21"/>
  <c r="ME14" i="21"/>
  <c r="MG14" i="21"/>
  <c r="MH14" i="21"/>
  <c r="MI14" i="21"/>
  <c r="MJ14" i="21"/>
  <c r="MK14" i="21"/>
  <c r="ML14" i="21"/>
  <c r="MM14" i="21"/>
  <c r="MN14" i="21"/>
  <c r="MO14" i="21"/>
  <c r="MP14" i="21"/>
  <c r="MQ14" i="21"/>
  <c r="MR14" i="21"/>
  <c r="MS14" i="21"/>
  <c r="MT14" i="21"/>
  <c r="MU14" i="21"/>
  <c r="MV14" i="21"/>
  <c r="MW14" i="21"/>
  <c r="MX14" i="21"/>
  <c r="MY14" i="21"/>
  <c r="MZ14" i="21"/>
  <c r="NA14" i="21"/>
  <c r="NB14" i="21"/>
  <c r="NC14" i="21"/>
  <c r="ND14" i="21"/>
  <c r="NE14" i="21"/>
  <c r="NF14" i="21"/>
  <c r="NG14" i="21"/>
  <c r="NH14" i="21"/>
  <c r="NI14" i="21"/>
  <c r="NJ14" i="21"/>
  <c r="NK14" i="21"/>
  <c r="NL14" i="21"/>
  <c r="NM14" i="21"/>
  <c r="NN14" i="21"/>
  <c r="NP14" i="21"/>
  <c r="NQ14" i="21"/>
  <c r="FD15" i="21"/>
  <c r="FE15" i="21"/>
  <c r="FF15" i="21"/>
  <c r="FG15" i="21"/>
  <c r="FH15" i="21"/>
  <c r="KS15" i="21" s="1"/>
  <c r="FI15" i="21"/>
  <c r="FJ15" i="21"/>
  <c r="KU15" i="21"/>
  <c r="FK15" i="21"/>
  <c r="KV15" i="21"/>
  <c r="FL15" i="21"/>
  <c r="KW15" i="21" s="1"/>
  <c r="FM15" i="21"/>
  <c r="FN15" i="21"/>
  <c r="FO15" i="21"/>
  <c r="KZ15" i="21"/>
  <c r="FP15" i="21"/>
  <c r="FQ15" i="21"/>
  <c r="FR15" i="21"/>
  <c r="FS15" i="21"/>
  <c r="LD15" i="21" s="1"/>
  <c r="FT15" i="21"/>
  <c r="LE15" i="21" s="1"/>
  <c r="FU15" i="21"/>
  <c r="FV15" i="21"/>
  <c r="FW15" i="21"/>
  <c r="FX15" i="21"/>
  <c r="FY15" i="21"/>
  <c r="FZ15" i="21"/>
  <c r="LK15" i="21" s="1"/>
  <c r="GA15" i="21"/>
  <c r="GB15" i="21"/>
  <c r="GC15" i="21"/>
  <c r="GD15" i="21"/>
  <c r="EC15" i="21"/>
  <c r="ED15" i="21"/>
  <c r="EE15" i="21"/>
  <c r="EF15" i="21"/>
  <c r="EG15" i="21"/>
  <c r="EH15" i="21"/>
  <c r="EI15" i="21"/>
  <c r="EJ15" i="21"/>
  <c r="EK15" i="21"/>
  <c r="EL15" i="21"/>
  <c r="EM15" i="21"/>
  <c r="EN15" i="21"/>
  <c r="EO15" i="21"/>
  <c r="EP15" i="21"/>
  <c r="EQ15" i="21"/>
  <c r="ER15" i="21"/>
  <c r="ES15" i="21"/>
  <c r="ET15" i="21"/>
  <c r="EU15" i="21"/>
  <c r="EV15" i="21"/>
  <c r="EW15" i="21"/>
  <c r="EX15" i="21"/>
  <c r="EY15" i="21"/>
  <c r="EZ15" i="21"/>
  <c r="FA15" i="21"/>
  <c r="FC15" i="21"/>
  <c r="LP15" i="21"/>
  <c r="LR15" i="21"/>
  <c r="LS15" i="21"/>
  <c r="LT15" i="21"/>
  <c r="LU15" i="21"/>
  <c r="LV15" i="21"/>
  <c r="LW15" i="21"/>
  <c r="LX15" i="21"/>
  <c r="LY15" i="21"/>
  <c r="LZ15" i="21"/>
  <c r="MA15" i="21"/>
  <c r="MB15" i="21"/>
  <c r="MC15" i="21"/>
  <c r="MD15" i="21"/>
  <c r="ME15" i="21"/>
  <c r="MG15" i="21"/>
  <c r="MH15" i="21"/>
  <c r="MI15" i="21"/>
  <c r="MJ15" i="21"/>
  <c r="MK15" i="21"/>
  <c r="ML15" i="21"/>
  <c r="MM15" i="21"/>
  <c r="MN15" i="21"/>
  <c r="MO15" i="21"/>
  <c r="MP15" i="21"/>
  <c r="MQ15" i="21"/>
  <c r="MS15" i="21"/>
  <c r="MT15" i="21"/>
  <c r="MU15" i="21"/>
  <c r="MV15" i="21"/>
  <c r="MW15" i="21"/>
  <c r="MX15" i="21"/>
  <c r="MY15" i="21"/>
  <c r="MZ15" i="21"/>
  <c r="NA15" i="21"/>
  <c r="NB15" i="21"/>
  <c r="NC15" i="21"/>
  <c r="ND15" i="21"/>
  <c r="NE15" i="21"/>
  <c r="NF15" i="21"/>
  <c r="NH15" i="21"/>
  <c r="NI15" i="21"/>
  <c r="NJ15" i="21"/>
  <c r="NK15" i="21"/>
  <c r="NL15" i="21"/>
  <c r="NM15" i="21"/>
  <c r="NN15" i="21"/>
  <c r="NP15" i="21"/>
  <c r="NQ15" i="21"/>
  <c r="FD16" i="21"/>
  <c r="KO16" i="21"/>
  <c r="FE16" i="21"/>
  <c r="FF16" i="21"/>
  <c r="FG16" i="21"/>
  <c r="FH16" i="21"/>
  <c r="FI16" i="21"/>
  <c r="KT16" i="21"/>
  <c r="FJ16" i="21"/>
  <c r="FK16" i="21"/>
  <c r="KV16" i="21" s="1"/>
  <c r="FL16" i="21"/>
  <c r="FM16" i="21"/>
  <c r="KX16" i="21" s="1"/>
  <c r="FN16" i="21"/>
  <c r="FO16" i="21"/>
  <c r="FP16" i="21"/>
  <c r="FQ16" i="21"/>
  <c r="FR16" i="21"/>
  <c r="FS16" i="21"/>
  <c r="FT16" i="21"/>
  <c r="FU16" i="21"/>
  <c r="FV16" i="21"/>
  <c r="LG16" i="21" s="1"/>
  <c r="FW16" i="21"/>
  <c r="LH16" i="21" s="1"/>
  <c r="FX16" i="21"/>
  <c r="LI16" i="21"/>
  <c r="FY16" i="21"/>
  <c r="LJ16" i="21"/>
  <c r="FZ16" i="21"/>
  <c r="GA16" i="21"/>
  <c r="GB16" i="21"/>
  <c r="LM16" i="21"/>
  <c r="GC16" i="21"/>
  <c r="LN16" i="21"/>
  <c r="GD16" i="21"/>
  <c r="EC16" i="21"/>
  <c r="ED16" i="21"/>
  <c r="EE16" i="21"/>
  <c r="EF16" i="21"/>
  <c r="EG16" i="21"/>
  <c r="EH16" i="21"/>
  <c r="EI16" i="21"/>
  <c r="EJ16" i="21"/>
  <c r="EK16" i="21"/>
  <c r="EL16" i="21"/>
  <c r="EM16" i="21"/>
  <c r="EN16" i="21"/>
  <c r="EO16" i="21"/>
  <c r="EP16" i="21"/>
  <c r="EQ16" i="21"/>
  <c r="ER16" i="21"/>
  <c r="ES16" i="21"/>
  <c r="ET16" i="21"/>
  <c r="EU16" i="21"/>
  <c r="EV16" i="21"/>
  <c r="EW16" i="21"/>
  <c r="EX16" i="21"/>
  <c r="EY16" i="21"/>
  <c r="EZ16" i="21"/>
  <c r="FA16" i="21"/>
  <c r="FC16" i="21"/>
  <c r="LP16" i="21"/>
  <c r="LR16" i="21"/>
  <c r="LS16" i="21"/>
  <c r="LT16" i="21"/>
  <c r="LU16" i="21"/>
  <c r="LV16" i="21"/>
  <c r="LW16" i="21"/>
  <c r="LX16" i="21"/>
  <c r="LY16" i="21"/>
  <c r="LZ16" i="21"/>
  <c r="MA16" i="21"/>
  <c r="MB16" i="21"/>
  <c r="MC16" i="21"/>
  <c r="MD16" i="21"/>
  <c r="ME16" i="21"/>
  <c r="MG16" i="21"/>
  <c r="MH16" i="21"/>
  <c r="MI16" i="21"/>
  <c r="MJ16" i="21"/>
  <c r="MK16" i="21"/>
  <c r="ML16" i="21"/>
  <c r="MM16" i="21"/>
  <c r="MN16" i="21"/>
  <c r="MO16" i="21"/>
  <c r="MP16" i="21"/>
  <c r="MQ16" i="21"/>
  <c r="MS16" i="21"/>
  <c r="MT16" i="21"/>
  <c r="MU16" i="21"/>
  <c r="MV16" i="21"/>
  <c r="MW16" i="21"/>
  <c r="MX16" i="21"/>
  <c r="MY16" i="21"/>
  <c r="MZ16" i="21"/>
  <c r="NA16" i="21"/>
  <c r="NB16" i="21"/>
  <c r="NC16" i="21"/>
  <c r="ND16" i="21"/>
  <c r="NE16" i="21"/>
  <c r="NF16" i="21"/>
  <c r="NH16" i="21"/>
  <c r="NI16" i="21"/>
  <c r="NJ16" i="21"/>
  <c r="NK16" i="21"/>
  <c r="NL16" i="21"/>
  <c r="NM16" i="21"/>
  <c r="NN16" i="21"/>
  <c r="NP16" i="21"/>
  <c r="NQ16" i="21"/>
  <c r="FD17" i="21"/>
  <c r="ED17" i="21"/>
  <c r="FF17" i="21"/>
  <c r="KQ17" i="21"/>
  <c r="FG17" i="21"/>
  <c r="KR17" i="21"/>
  <c r="FH17" i="21"/>
  <c r="FI17" i="21"/>
  <c r="KT17" i="21" s="1"/>
  <c r="FJ17" i="21"/>
  <c r="EJ17" i="21"/>
  <c r="FL17" i="21"/>
  <c r="EM17" i="21"/>
  <c r="EN17" i="21"/>
  <c r="FP17" i="21"/>
  <c r="FQ17" i="21"/>
  <c r="FR17" i="21"/>
  <c r="O13" i="28" s="1"/>
  <c r="FS17" i="21"/>
  <c r="FT17" i="21"/>
  <c r="FU17" i="21"/>
  <c r="LF17" i="21" s="1"/>
  <c r="FV17" i="21"/>
  <c r="FW17" i="21"/>
  <c r="FX17" i="21"/>
  <c r="FY17" i="21"/>
  <c r="FZ17" i="21"/>
  <c r="GA17" i="21"/>
  <c r="LL17" i="21" s="1"/>
  <c r="GB17" i="21"/>
  <c r="FB17" i="21"/>
  <c r="NO17" i="21"/>
  <c r="GD17" i="21"/>
  <c r="EC17" i="21"/>
  <c r="EE17" i="21"/>
  <c r="EH17" i="21"/>
  <c r="EI17" i="21"/>
  <c r="EK17" i="21"/>
  <c r="EO17" i="21"/>
  <c r="EP17" i="21"/>
  <c r="EQ17" i="21"/>
  <c r="K13" i="28"/>
  <c r="U13" i="28" s="1"/>
  <c r="ER17" i="21"/>
  <c r="ES17" i="21"/>
  <c r="ET17" i="21"/>
  <c r="EV17" i="21"/>
  <c r="EW17" i="21"/>
  <c r="EX17" i="21"/>
  <c r="EY17" i="21"/>
  <c r="EZ17" i="21"/>
  <c r="FA17" i="21"/>
  <c r="FC17" i="21"/>
  <c r="LP17" i="21"/>
  <c r="LR17" i="21"/>
  <c r="LS17" i="21"/>
  <c r="LT17" i="21"/>
  <c r="LU17" i="21"/>
  <c r="LV17" i="21"/>
  <c r="LW17" i="21"/>
  <c r="LX17" i="21"/>
  <c r="LY17" i="21"/>
  <c r="LZ17" i="21"/>
  <c r="MA17" i="21"/>
  <c r="MB17" i="21"/>
  <c r="MC17" i="21"/>
  <c r="MD17" i="21"/>
  <c r="ME17" i="21"/>
  <c r="MG17" i="21"/>
  <c r="MH17" i="21"/>
  <c r="MI17" i="21"/>
  <c r="MJ17" i="21"/>
  <c r="MK17" i="21"/>
  <c r="ML17" i="21"/>
  <c r="MM17" i="21"/>
  <c r="MN17" i="21"/>
  <c r="MO17" i="21"/>
  <c r="MP17" i="21"/>
  <c r="MQ17" i="21"/>
  <c r="MR17" i="21"/>
  <c r="MS17" i="21"/>
  <c r="MT17" i="21"/>
  <c r="MU17" i="21"/>
  <c r="MV17" i="21"/>
  <c r="MW17" i="21"/>
  <c r="MX17" i="21"/>
  <c r="MY17" i="21"/>
  <c r="MZ17" i="21"/>
  <c r="NA17" i="21"/>
  <c r="NB17" i="21"/>
  <c r="NC17" i="21"/>
  <c r="ND17" i="21"/>
  <c r="NE17" i="21"/>
  <c r="NF17" i="21"/>
  <c r="NG17" i="21"/>
  <c r="NH17" i="21"/>
  <c r="NI17" i="21"/>
  <c r="NJ17" i="21"/>
  <c r="NK17" i="21"/>
  <c r="NL17" i="21"/>
  <c r="NM17" i="21"/>
  <c r="NN17" i="21"/>
  <c r="NP17" i="21"/>
  <c r="NQ17" i="21"/>
  <c r="FD19" i="21"/>
  <c r="ED19" i="21"/>
  <c r="FF19" i="21"/>
  <c r="KQ19" i="21" s="1"/>
  <c r="EG19" i="21"/>
  <c r="FI19" i="21"/>
  <c r="KT19" i="21"/>
  <c r="FJ19" i="21"/>
  <c r="EJ19" i="21"/>
  <c r="FL19" i="21"/>
  <c r="EL19" i="21"/>
  <c r="FO19" i="21"/>
  <c r="KZ19" i="21"/>
  <c r="FP19" i="21"/>
  <c r="FQ19" i="21"/>
  <c r="LB19" i="21" s="1"/>
  <c r="FR19" i="21"/>
  <c r="FS19" i="21"/>
  <c r="FT19" i="21"/>
  <c r="FU19" i="21"/>
  <c r="LF19" i="21" s="1"/>
  <c r="FV19" i="21"/>
  <c r="LG19" i="21" s="1"/>
  <c r="FW19" i="21"/>
  <c r="FX19" i="21"/>
  <c r="LI19" i="21"/>
  <c r="FY19" i="21"/>
  <c r="FZ19" i="21"/>
  <c r="LK19" i="21" s="1"/>
  <c r="GA19" i="21"/>
  <c r="GB19" i="21"/>
  <c r="GC19" i="21"/>
  <c r="LN19" i="21"/>
  <c r="GD19" i="21"/>
  <c r="LO19" i="21"/>
  <c r="EC19" i="21"/>
  <c r="EE19" i="21"/>
  <c r="EH19" i="21"/>
  <c r="EI19" i="21"/>
  <c r="EK19" i="21"/>
  <c r="EO19" i="21"/>
  <c r="EP19" i="21"/>
  <c r="EQ19" i="21"/>
  <c r="ER19" i="21"/>
  <c r="ES19" i="21"/>
  <c r="ET19" i="21"/>
  <c r="EV19" i="21"/>
  <c r="EW19" i="21"/>
  <c r="EX19" i="21"/>
  <c r="EY19" i="21"/>
  <c r="K15" i="28"/>
  <c r="U15" i="28" s="1"/>
  <c r="EZ19" i="21"/>
  <c r="FA19" i="21"/>
  <c r="FC19" i="21"/>
  <c r="LP19" i="21"/>
  <c r="LR19" i="21"/>
  <c r="LS19" i="21"/>
  <c r="LT19" i="21"/>
  <c r="LU19" i="21"/>
  <c r="LV19" i="21"/>
  <c r="LW19" i="21"/>
  <c r="LX19" i="21"/>
  <c r="LY19" i="21"/>
  <c r="LZ19" i="21"/>
  <c r="MA19" i="21"/>
  <c r="MB19" i="21"/>
  <c r="MC19" i="21"/>
  <c r="MD19" i="21"/>
  <c r="ME19" i="21"/>
  <c r="MG19" i="21"/>
  <c r="MH19" i="21"/>
  <c r="MI19" i="21"/>
  <c r="MJ19" i="21"/>
  <c r="MK19" i="21"/>
  <c r="ML19" i="21"/>
  <c r="MM19" i="21"/>
  <c r="MN19" i="21"/>
  <c r="MO19" i="21"/>
  <c r="MP19" i="21"/>
  <c r="MQ19" i="21"/>
  <c r="MR19" i="21"/>
  <c r="MS19" i="21"/>
  <c r="MT19" i="21"/>
  <c r="MU19" i="21"/>
  <c r="MV19" i="21"/>
  <c r="MW19" i="21"/>
  <c r="MX19" i="21"/>
  <c r="MY19" i="21"/>
  <c r="MZ19" i="21"/>
  <c r="NA19" i="21"/>
  <c r="NB19" i="21"/>
  <c r="NC19" i="21"/>
  <c r="ND19" i="21"/>
  <c r="NE19" i="21"/>
  <c r="NF19" i="21"/>
  <c r="NG19" i="21"/>
  <c r="NH19" i="21"/>
  <c r="NI19" i="21"/>
  <c r="NJ19" i="21"/>
  <c r="NK19" i="21"/>
  <c r="NL19" i="21"/>
  <c r="NM19" i="21"/>
  <c r="NN19" i="21"/>
  <c r="NP19" i="21"/>
  <c r="NQ19" i="21"/>
  <c r="FD20" i="21"/>
  <c r="FE20" i="21"/>
  <c r="FF20" i="21"/>
  <c r="FG20" i="21"/>
  <c r="KR20" i="21" s="1"/>
  <c r="FH20" i="21"/>
  <c r="KS20" i="21" s="1"/>
  <c r="FI20" i="21"/>
  <c r="KT20" i="21" s="1"/>
  <c r="FJ20" i="21"/>
  <c r="FK20" i="21"/>
  <c r="FL20" i="21"/>
  <c r="FM20" i="21"/>
  <c r="KX20" i="21" s="1"/>
  <c r="FN20" i="21"/>
  <c r="FO20" i="21"/>
  <c r="FP20" i="21"/>
  <c r="LA20" i="21" s="1"/>
  <c r="FQ20" i="21"/>
  <c r="FR20" i="21"/>
  <c r="LC20" i="21"/>
  <c r="FS20" i="21"/>
  <c r="LD20" i="21" s="1"/>
  <c r="FT20" i="21"/>
  <c r="FU20" i="21"/>
  <c r="FV20" i="21"/>
  <c r="FW20" i="21"/>
  <c r="FX20" i="21"/>
  <c r="FY20" i="21"/>
  <c r="GA20" i="21"/>
  <c r="GB20" i="21"/>
  <c r="FB20" i="21"/>
  <c r="NO20" i="21"/>
  <c r="GD20" i="21"/>
  <c r="LO20" i="21" s="1"/>
  <c r="EC20" i="21"/>
  <c r="ED20" i="21"/>
  <c r="EE20" i="21"/>
  <c r="EG20" i="21"/>
  <c r="EH20" i="21"/>
  <c r="EJ20" i="21"/>
  <c r="EK20" i="21"/>
  <c r="EL20" i="21"/>
  <c r="EN20" i="21"/>
  <c r="EO20" i="21"/>
  <c r="EP20" i="21"/>
  <c r="EQ20" i="21"/>
  <c r="K16" i="28"/>
  <c r="U16" i="28" s="1"/>
  <c r="ER20" i="21"/>
  <c r="ES20" i="21"/>
  <c r="EV20" i="21"/>
  <c r="EW20" i="21"/>
  <c r="EX20" i="21"/>
  <c r="EZ20" i="21"/>
  <c r="FA20" i="21"/>
  <c r="FC20" i="21"/>
  <c r="LP20" i="21"/>
  <c r="LR20" i="21"/>
  <c r="LS20" i="21"/>
  <c r="LT20" i="21"/>
  <c r="LU20" i="21"/>
  <c r="LW20" i="21"/>
  <c r="LX20" i="21"/>
  <c r="LY20" i="21"/>
  <c r="LZ20" i="21"/>
  <c r="MA20" i="21"/>
  <c r="MB20" i="21"/>
  <c r="MC20" i="21"/>
  <c r="MD20" i="21"/>
  <c r="ME20" i="21"/>
  <c r="MG20" i="21"/>
  <c r="MH20" i="21"/>
  <c r="MI20" i="21"/>
  <c r="MJ20" i="21"/>
  <c r="MK20" i="21"/>
  <c r="ML20" i="21"/>
  <c r="MM20" i="21"/>
  <c r="MN20" i="21"/>
  <c r="MO20" i="21"/>
  <c r="MP20" i="21"/>
  <c r="MQ20" i="21"/>
  <c r="MR20" i="21"/>
  <c r="MS20" i="21"/>
  <c r="MT20" i="21"/>
  <c r="MU20" i="21"/>
  <c r="MV20" i="21"/>
  <c r="MW20" i="21"/>
  <c r="MX20" i="21"/>
  <c r="MY20" i="21"/>
  <c r="MZ20" i="21"/>
  <c r="NA20" i="21"/>
  <c r="NB20" i="21"/>
  <c r="NC20" i="21"/>
  <c r="ND20" i="21"/>
  <c r="NE20" i="21"/>
  <c r="NF20" i="21"/>
  <c r="NG20" i="21"/>
  <c r="NH20" i="21"/>
  <c r="NI20" i="21"/>
  <c r="NJ20" i="21"/>
  <c r="NK20" i="21"/>
  <c r="NL20" i="21"/>
  <c r="NM20" i="21"/>
  <c r="NN20" i="21"/>
  <c r="NP20" i="21"/>
  <c r="NQ20" i="21"/>
  <c r="FD21" i="21"/>
  <c r="KO21" i="21"/>
  <c r="FE21" i="21"/>
  <c r="KP21" i="21" s="1"/>
  <c r="FF21" i="21"/>
  <c r="FG21" i="21"/>
  <c r="KR21" i="21"/>
  <c r="FH21" i="21"/>
  <c r="KS21" i="21"/>
  <c r="FI21" i="21"/>
  <c r="FJ21" i="21"/>
  <c r="KU21" i="21" s="1"/>
  <c r="EJ21" i="21"/>
  <c r="FL21" i="21"/>
  <c r="EL21" i="21"/>
  <c r="EM21" i="21"/>
  <c r="EN21" i="21"/>
  <c r="FP21" i="21"/>
  <c r="FQ21" i="21"/>
  <c r="LB21" i="21"/>
  <c r="FR21" i="21"/>
  <c r="O17" i="28"/>
  <c r="FS21" i="21"/>
  <c r="FT21" i="21"/>
  <c r="LE21" i="21" s="1"/>
  <c r="FU21" i="21"/>
  <c r="EU21" i="21"/>
  <c r="FW21" i="21"/>
  <c r="FX21" i="21"/>
  <c r="LI21" i="21"/>
  <c r="FY21" i="21"/>
  <c r="FZ21" i="21"/>
  <c r="LK21" i="21" s="1"/>
  <c r="GA21" i="21"/>
  <c r="GB21" i="21"/>
  <c r="LM21" i="21"/>
  <c r="GC21" i="21"/>
  <c r="GD21" i="21"/>
  <c r="EC21" i="21"/>
  <c r="EE21" i="21"/>
  <c r="EH21" i="21"/>
  <c r="EI21" i="21"/>
  <c r="EK21" i="21"/>
  <c r="EO21" i="21"/>
  <c r="EP21" i="21"/>
  <c r="EQ21" i="21"/>
  <c r="ER21" i="21"/>
  <c r="ES21" i="21"/>
  <c r="ET21" i="21"/>
  <c r="EV21" i="21"/>
  <c r="EW21" i="21"/>
  <c r="EX21" i="21"/>
  <c r="EY21" i="21"/>
  <c r="EZ21" i="21"/>
  <c r="FA21" i="21"/>
  <c r="FC21" i="21"/>
  <c r="LP21" i="21"/>
  <c r="LR21" i="21"/>
  <c r="LS21" i="21"/>
  <c r="LT21" i="21"/>
  <c r="LU21" i="21"/>
  <c r="LV21" i="21"/>
  <c r="LW21" i="21"/>
  <c r="LX21" i="21"/>
  <c r="LY21" i="21"/>
  <c r="LZ21" i="21"/>
  <c r="MA21" i="21"/>
  <c r="MB21" i="21"/>
  <c r="MC21" i="21"/>
  <c r="MD21" i="21"/>
  <c r="ME21" i="21"/>
  <c r="MG21" i="21"/>
  <c r="MH21" i="21"/>
  <c r="MI21" i="21"/>
  <c r="MJ21" i="21"/>
  <c r="MK21" i="21"/>
  <c r="ML21" i="21"/>
  <c r="MM21" i="21"/>
  <c r="MN21" i="21"/>
  <c r="MO21" i="21"/>
  <c r="MP21" i="21"/>
  <c r="MQ21" i="21"/>
  <c r="MR21" i="21"/>
  <c r="MS21" i="21"/>
  <c r="MT21" i="21"/>
  <c r="MU21" i="21"/>
  <c r="MV21" i="21"/>
  <c r="MW21" i="21"/>
  <c r="MX21" i="21"/>
  <c r="MY21" i="21"/>
  <c r="MZ21" i="21"/>
  <c r="NA21" i="21"/>
  <c r="NB21" i="21"/>
  <c r="NC21" i="21"/>
  <c r="ND21" i="21"/>
  <c r="NE21" i="21"/>
  <c r="NF21" i="21"/>
  <c r="NG21" i="21"/>
  <c r="NH21" i="21"/>
  <c r="NI21" i="21"/>
  <c r="NJ21" i="21"/>
  <c r="NK21" i="21"/>
  <c r="NL21" i="21"/>
  <c r="NM21" i="21"/>
  <c r="NN21" i="21"/>
  <c r="NP21" i="21"/>
  <c r="NQ21" i="21"/>
  <c r="FD22" i="21"/>
  <c r="KO22" i="21" s="1"/>
  <c r="FE22" i="21"/>
  <c r="KP22" i="21" s="1"/>
  <c r="FF22" i="21"/>
  <c r="KQ22" i="21"/>
  <c r="EF22" i="21"/>
  <c r="EG22" i="21"/>
  <c r="FI22" i="21"/>
  <c r="KT22" i="21"/>
  <c r="FJ22" i="21"/>
  <c r="EJ22" i="21"/>
  <c r="FL22" i="21"/>
  <c r="EL22" i="21"/>
  <c r="EM22" i="21"/>
  <c r="EN22" i="21"/>
  <c r="FP22" i="21"/>
  <c r="FQ22" i="21"/>
  <c r="FR22" i="21"/>
  <c r="FS22" i="21"/>
  <c r="FT22" i="21"/>
  <c r="FU22" i="21"/>
  <c r="LF22" i="21" s="1"/>
  <c r="FV22" i="21"/>
  <c r="FW22" i="21"/>
  <c r="FX22" i="21"/>
  <c r="LI22" i="21" s="1"/>
  <c r="FY22" i="21"/>
  <c r="FZ22" i="21"/>
  <c r="GA22" i="21"/>
  <c r="GB22" i="21"/>
  <c r="FB22" i="21"/>
  <c r="NO22" i="21"/>
  <c r="GD22" i="21"/>
  <c r="LO22" i="21"/>
  <c r="EC22" i="21"/>
  <c r="EE22" i="21"/>
  <c r="EH22" i="21"/>
  <c r="EI22" i="21"/>
  <c r="EK22" i="21"/>
  <c r="EO22" i="21"/>
  <c r="EP22" i="21"/>
  <c r="EQ22" i="21"/>
  <c r="K18" i="28" s="1"/>
  <c r="U18" i="28" s="1"/>
  <c r="ER22" i="21"/>
  <c r="ES22" i="21"/>
  <c r="ET22" i="21"/>
  <c r="EV22" i="21"/>
  <c r="EW22" i="21"/>
  <c r="EX22" i="21"/>
  <c r="EY22" i="21"/>
  <c r="EZ22" i="21"/>
  <c r="FA22" i="21"/>
  <c r="FC22" i="21"/>
  <c r="MR22" i="21"/>
  <c r="FD23" i="21"/>
  <c r="ED23" i="21"/>
  <c r="FF23" i="21"/>
  <c r="EF23" i="21"/>
  <c r="EG23" i="21"/>
  <c r="FI23" i="21"/>
  <c r="FJ23" i="21"/>
  <c r="FK23" i="21"/>
  <c r="KV23" i="21" s="1"/>
  <c r="FL23" i="21"/>
  <c r="FM23" i="21"/>
  <c r="EM23" i="21"/>
  <c r="FO23" i="21"/>
  <c r="FP23" i="21"/>
  <c r="FQ23" i="21"/>
  <c r="LB23" i="21" s="1"/>
  <c r="FR23" i="21"/>
  <c r="O19" i="28" s="1"/>
  <c r="FS23" i="21"/>
  <c r="LD23" i="21" s="1"/>
  <c r="FT23" i="21"/>
  <c r="LE23" i="21" s="1"/>
  <c r="FU23" i="21"/>
  <c r="LF23" i="21" s="1"/>
  <c r="EU23" i="21"/>
  <c r="FW23" i="21"/>
  <c r="LH23" i="21" s="1"/>
  <c r="FX23" i="21"/>
  <c r="LI23" i="21" s="1"/>
  <c r="FY23" i="21"/>
  <c r="FZ23" i="21"/>
  <c r="GA23" i="21"/>
  <c r="GB23" i="21"/>
  <c r="GC23" i="21"/>
  <c r="LN23" i="21" s="1"/>
  <c r="GD23" i="21"/>
  <c r="EC23" i="21"/>
  <c r="EE23" i="21"/>
  <c r="EH23" i="21"/>
  <c r="EI23" i="21"/>
  <c r="EK23" i="21"/>
  <c r="EO23" i="21"/>
  <c r="EP23" i="21"/>
  <c r="EQ23" i="21"/>
  <c r="ER23" i="21"/>
  <c r="ES23" i="21"/>
  <c r="ET23" i="21"/>
  <c r="EV23" i="21"/>
  <c r="EW23" i="21"/>
  <c r="EX23" i="21"/>
  <c r="EY23" i="21"/>
  <c r="EZ23" i="21"/>
  <c r="FA23" i="21"/>
  <c r="FC23" i="21"/>
  <c r="LP23" i="21"/>
  <c r="LR23" i="21"/>
  <c r="LS23" i="21"/>
  <c r="LT23" i="21"/>
  <c r="LU23" i="21"/>
  <c r="LV23" i="21"/>
  <c r="LW23" i="21"/>
  <c r="LX23" i="21"/>
  <c r="LY23" i="21"/>
  <c r="LZ23" i="21"/>
  <c r="MA23" i="21"/>
  <c r="MB23" i="21"/>
  <c r="MC23" i="21"/>
  <c r="MD23" i="21"/>
  <c r="ME23" i="21"/>
  <c r="MG23" i="21"/>
  <c r="MH23" i="21"/>
  <c r="MI23" i="21"/>
  <c r="MJ23" i="21"/>
  <c r="MK23" i="21"/>
  <c r="ML23" i="21"/>
  <c r="MM23" i="21"/>
  <c r="MN23" i="21"/>
  <c r="MO23" i="21"/>
  <c r="MP23" i="21"/>
  <c r="MQ23" i="21"/>
  <c r="MR23" i="21"/>
  <c r="MS23" i="21"/>
  <c r="MT23" i="21"/>
  <c r="MU23" i="21"/>
  <c r="MV23" i="21"/>
  <c r="MW23" i="21"/>
  <c r="MX23" i="21"/>
  <c r="MY23" i="21"/>
  <c r="MZ23" i="21"/>
  <c r="NA23" i="21"/>
  <c r="NB23" i="21"/>
  <c r="NC23" i="21"/>
  <c r="ND23" i="21"/>
  <c r="NE23" i="21"/>
  <c r="NF23" i="21"/>
  <c r="NG23" i="21"/>
  <c r="NH23" i="21"/>
  <c r="NI23" i="21"/>
  <c r="NJ23" i="21"/>
  <c r="NK23" i="21"/>
  <c r="NL23" i="21"/>
  <c r="NM23" i="21"/>
  <c r="NN23" i="21"/>
  <c r="NP23" i="21"/>
  <c r="NQ23" i="21"/>
  <c r="FD24" i="21"/>
  <c r="FE24" i="21"/>
  <c r="KP24" i="21" s="1"/>
  <c r="FF24" i="21"/>
  <c r="FG24" i="21"/>
  <c r="EG24" i="21"/>
  <c r="FI24" i="21"/>
  <c r="KT24" i="21"/>
  <c r="FJ24" i="21"/>
  <c r="EJ24" i="21"/>
  <c r="FL24" i="21"/>
  <c r="KW24" i="21"/>
  <c r="EL24" i="21"/>
  <c r="FN24" i="21"/>
  <c r="KY24" i="21" s="1"/>
  <c r="EN24" i="21"/>
  <c r="FP24" i="21"/>
  <c r="FQ24" i="21"/>
  <c r="FR24" i="21"/>
  <c r="FS24" i="21"/>
  <c r="FT24" i="21"/>
  <c r="FU24" i="21"/>
  <c r="EU24" i="21"/>
  <c r="FW24" i="21"/>
  <c r="FX24" i="21"/>
  <c r="LI24" i="21"/>
  <c r="FY24" i="21"/>
  <c r="LJ24" i="21" s="1"/>
  <c r="FZ24" i="21"/>
  <c r="O20" i="28"/>
  <c r="GA24" i="21"/>
  <c r="GB24" i="21"/>
  <c r="FB24" i="21"/>
  <c r="NO24" i="21"/>
  <c r="GD24" i="21"/>
  <c r="LO24" i="21"/>
  <c r="EC24" i="21"/>
  <c r="EE24" i="21"/>
  <c r="EH24" i="21"/>
  <c r="EI24" i="21"/>
  <c r="EK24" i="21"/>
  <c r="EO24" i="21"/>
  <c r="EP24" i="21"/>
  <c r="EQ24" i="21"/>
  <c r="ER24" i="21"/>
  <c r="ES24" i="21"/>
  <c r="ET24" i="21"/>
  <c r="EV24" i="21"/>
  <c r="EW24" i="21"/>
  <c r="EX24" i="21"/>
  <c r="EY24" i="21"/>
  <c r="EZ24" i="21"/>
  <c r="FA24" i="21"/>
  <c r="FC24" i="21"/>
  <c r="LP24" i="21"/>
  <c r="LR24" i="21"/>
  <c r="LS24" i="21"/>
  <c r="LT24" i="21"/>
  <c r="LU24" i="21"/>
  <c r="LV24" i="21"/>
  <c r="LW24" i="21"/>
  <c r="LX24" i="21"/>
  <c r="LY24" i="21"/>
  <c r="LZ24" i="21"/>
  <c r="MA24" i="21"/>
  <c r="MB24" i="21"/>
  <c r="MC24" i="21"/>
  <c r="MD24" i="21"/>
  <c r="ME24" i="21"/>
  <c r="MG24" i="21"/>
  <c r="MH24" i="21"/>
  <c r="MI24" i="21"/>
  <c r="MJ24" i="21"/>
  <c r="MK24" i="21"/>
  <c r="ML24" i="21"/>
  <c r="MM24" i="21"/>
  <c r="MN24" i="21"/>
  <c r="MO24" i="21"/>
  <c r="MP24" i="21"/>
  <c r="MQ24" i="21"/>
  <c r="MR24" i="21"/>
  <c r="MS24" i="21"/>
  <c r="MT24" i="21"/>
  <c r="MU24" i="21"/>
  <c r="MV24" i="21"/>
  <c r="MW24" i="21"/>
  <c r="MX24" i="21"/>
  <c r="MY24" i="21"/>
  <c r="MZ24" i="21"/>
  <c r="NA24" i="21"/>
  <c r="NB24" i="21"/>
  <c r="NC24" i="21"/>
  <c r="ND24" i="21"/>
  <c r="NE24" i="21"/>
  <c r="NF24" i="21"/>
  <c r="NG24" i="21"/>
  <c r="NH24" i="21"/>
  <c r="NI24" i="21"/>
  <c r="NJ24" i="21"/>
  <c r="NK24" i="21"/>
  <c r="NL24" i="21"/>
  <c r="NM24" i="21"/>
  <c r="NN24" i="21"/>
  <c r="NP24" i="21"/>
  <c r="NQ24" i="21"/>
  <c r="V27" i="21"/>
  <c r="FD27" i="21"/>
  <c r="FE27" i="21"/>
  <c r="FF27" i="21"/>
  <c r="KQ27" i="21"/>
  <c r="FG27" i="21"/>
  <c r="FH27" i="21"/>
  <c r="FI27" i="21"/>
  <c r="FJ27" i="21"/>
  <c r="FK27" i="21"/>
  <c r="FL27" i="21"/>
  <c r="FM27" i="21"/>
  <c r="FN27" i="21"/>
  <c r="FO27" i="21"/>
  <c r="FP27" i="21"/>
  <c r="FQ27" i="21"/>
  <c r="FR27" i="21"/>
  <c r="O23" i="28" s="1"/>
  <c r="FS27" i="21"/>
  <c r="FT27" i="21"/>
  <c r="LE27" i="21"/>
  <c r="FU27" i="21"/>
  <c r="FV27" i="21"/>
  <c r="FW27" i="21"/>
  <c r="FX27" i="21"/>
  <c r="FY27" i="21"/>
  <c r="LJ27" i="21"/>
  <c r="FZ27" i="21"/>
  <c r="GA27" i="21"/>
  <c r="LL27" i="21" s="1"/>
  <c r="GB27" i="21"/>
  <c r="GC27" i="21"/>
  <c r="GD27" i="21"/>
  <c r="EC27" i="21"/>
  <c r="ED27" i="21"/>
  <c r="EE27" i="21"/>
  <c r="EF27" i="21"/>
  <c r="EG27" i="21"/>
  <c r="EH27" i="21"/>
  <c r="EI27" i="21"/>
  <c r="EJ27" i="21"/>
  <c r="EK27" i="21"/>
  <c r="EL27" i="21"/>
  <c r="EM27" i="21"/>
  <c r="EN27" i="21"/>
  <c r="EO27" i="21"/>
  <c r="EP27" i="21"/>
  <c r="EQ27" i="21"/>
  <c r="K23" i="28" s="1"/>
  <c r="U23" i="28" s="1"/>
  <c r="ER27" i="21"/>
  <c r="ES27" i="21"/>
  <c r="ET27" i="21"/>
  <c r="EU27" i="21"/>
  <c r="EV27" i="21"/>
  <c r="EW27" i="21"/>
  <c r="EX27" i="21"/>
  <c r="EY27" i="21"/>
  <c r="EZ27" i="21"/>
  <c r="FA27" i="21"/>
  <c r="FC27" i="21"/>
  <c r="FB27" i="21"/>
  <c r="LP27" i="21"/>
  <c r="LR27" i="21"/>
  <c r="LS27" i="21"/>
  <c r="LT27" i="21"/>
  <c r="LU27" i="21"/>
  <c r="LV27" i="21"/>
  <c r="LW27" i="21"/>
  <c r="LX27" i="21"/>
  <c r="LY27" i="21"/>
  <c r="LZ27" i="21"/>
  <c r="MA27" i="21"/>
  <c r="MB27" i="21"/>
  <c r="MC27" i="21"/>
  <c r="MD27" i="21"/>
  <c r="ME27" i="21"/>
  <c r="MG27" i="21"/>
  <c r="MH27" i="21"/>
  <c r="MI27" i="21"/>
  <c r="MJ27" i="21"/>
  <c r="MK27" i="21"/>
  <c r="ML27" i="21"/>
  <c r="MM27" i="21"/>
  <c r="MN27" i="21"/>
  <c r="MO27" i="21"/>
  <c r="MP27" i="21"/>
  <c r="MQ27" i="21"/>
  <c r="MS27" i="21"/>
  <c r="MT27" i="21"/>
  <c r="MU27" i="21"/>
  <c r="MV27" i="21"/>
  <c r="MW27" i="21"/>
  <c r="MX27" i="21"/>
  <c r="MY27" i="21"/>
  <c r="MZ27" i="21"/>
  <c r="NA27" i="21"/>
  <c r="NB27" i="21"/>
  <c r="NC27" i="21"/>
  <c r="ND27" i="21"/>
  <c r="NE27" i="21"/>
  <c r="NF27" i="21"/>
  <c r="NH27" i="21"/>
  <c r="NI27" i="21"/>
  <c r="NJ27" i="21"/>
  <c r="NK27" i="21"/>
  <c r="NL27" i="21"/>
  <c r="NM27" i="21"/>
  <c r="NN27" i="21"/>
  <c r="NP27" i="21"/>
  <c r="NQ27" i="21"/>
  <c r="V28" i="21"/>
  <c r="FD28" i="21"/>
  <c r="FE28" i="21"/>
  <c r="FF28" i="21"/>
  <c r="KQ28" i="21" s="1"/>
  <c r="FG28" i="21"/>
  <c r="FH28" i="21"/>
  <c r="FI28" i="21"/>
  <c r="FJ28" i="21"/>
  <c r="KU28" i="21" s="1"/>
  <c r="FK28" i="21"/>
  <c r="FL28" i="21"/>
  <c r="KW28" i="21" s="1"/>
  <c r="FM28" i="21"/>
  <c r="FN28" i="21"/>
  <c r="FO28" i="21"/>
  <c r="KZ28" i="21"/>
  <c r="FP28" i="21"/>
  <c r="LA28" i="21" s="1"/>
  <c r="FQ28" i="21"/>
  <c r="FR28" i="21"/>
  <c r="FS28" i="21"/>
  <c r="FT28" i="21"/>
  <c r="LE28" i="21" s="1"/>
  <c r="FU28" i="21"/>
  <c r="FV28" i="21"/>
  <c r="LG28" i="21"/>
  <c r="FW28" i="21"/>
  <c r="FX28" i="21"/>
  <c r="LI28" i="21" s="1"/>
  <c r="FY28" i="21"/>
  <c r="FZ28" i="21"/>
  <c r="LK28" i="21"/>
  <c r="GA28" i="21"/>
  <c r="GB28" i="21"/>
  <c r="GC28" i="21"/>
  <c r="GD28" i="21"/>
  <c r="EC28" i="21"/>
  <c r="ED28" i="21"/>
  <c r="EE28" i="21"/>
  <c r="EF28" i="21"/>
  <c r="EG28" i="21"/>
  <c r="EH28" i="21"/>
  <c r="EI28" i="21"/>
  <c r="EJ28" i="21"/>
  <c r="EK28" i="21"/>
  <c r="EL28" i="21"/>
  <c r="EM28" i="21"/>
  <c r="EN28" i="21"/>
  <c r="EO28" i="21"/>
  <c r="EP28" i="21"/>
  <c r="EQ28" i="21"/>
  <c r="ER28" i="21"/>
  <c r="ES28" i="21"/>
  <c r="ET28" i="21"/>
  <c r="EU28" i="21"/>
  <c r="EV28" i="21"/>
  <c r="EW28" i="21"/>
  <c r="EX28" i="21"/>
  <c r="EY28" i="21"/>
  <c r="EZ28" i="21"/>
  <c r="FA28" i="21"/>
  <c r="FC28" i="21"/>
  <c r="LP28" i="21"/>
  <c r="LR28" i="21"/>
  <c r="LS28" i="21"/>
  <c r="LT28" i="21"/>
  <c r="LU28" i="21"/>
  <c r="LV28" i="21"/>
  <c r="LW28" i="21"/>
  <c r="LX28" i="21"/>
  <c r="LY28" i="21"/>
  <c r="LZ28" i="21"/>
  <c r="MA28" i="21"/>
  <c r="MB28" i="21"/>
  <c r="MC28" i="21"/>
  <c r="MD28" i="21"/>
  <c r="ME28" i="21"/>
  <c r="MG28" i="21"/>
  <c r="MH28" i="21"/>
  <c r="MI28" i="21"/>
  <c r="MJ28" i="21"/>
  <c r="MK28" i="21"/>
  <c r="ML28" i="21"/>
  <c r="MM28" i="21"/>
  <c r="MN28" i="21"/>
  <c r="MO28" i="21"/>
  <c r="MP28" i="21"/>
  <c r="MQ28" i="21"/>
  <c r="MS28" i="21"/>
  <c r="MT28" i="21"/>
  <c r="MU28" i="21"/>
  <c r="MV28" i="21"/>
  <c r="MW28" i="21"/>
  <c r="MX28" i="21"/>
  <c r="MY28" i="21"/>
  <c r="MZ28" i="21"/>
  <c r="NA28" i="21"/>
  <c r="NB28" i="21"/>
  <c r="NC28" i="21"/>
  <c r="ND28" i="21"/>
  <c r="NE28" i="21"/>
  <c r="NF28" i="21"/>
  <c r="NH28" i="21"/>
  <c r="NI28" i="21"/>
  <c r="NJ28" i="21"/>
  <c r="NK28" i="21"/>
  <c r="NL28" i="21"/>
  <c r="NM28" i="21"/>
  <c r="NN28" i="21"/>
  <c r="NP28" i="21"/>
  <c r="NQ28" i="21"/>
  <c r="FD29" i="21"/>
  <c r="KO29" i="21" s="1"/>
  <c r="FE29" i="21"/>
  <c r="FF29" i="21"/>
  <c r="FG29" i="21"/>
  <c r="FH29" i="21"/>
  <c r="KS29" i="21"/>
  <c r="FI29" i="21"/>
  <c r="FJ29" i="21"/>
  <c r="FK29" i="21"/>
  <c r="FL29" i="21"/>
  <c r="KW29" i="21" s="1"/>
  <c r="FM29" i="21"/>
  <c r="KX29" i="21" s="1"/>
  <c r="FN29" i="21"/>
  <c r="KY29" i="21" s="1"/>
  <c r="FO29" i="21"/>
  <c r="FP29" i="21"/>
  <c r="FQ29" i="21"/>
  <c r="FR29" i="21"/>
  <c r="LC29" i="21" s="1"/>
  <c r="FS29" i="21"/>
  <c r="LD29" i="21" s="1"/>
  <c r="FT29" i="21"/>
  <c r="FU29" i="21"/>
  <c r="FV29" i="21"/>
  <c r="FW29" i="21"/>
  <c r="LH29" i="21" s="1"/>
  <c r="FX29" i="21"/>
  <c r="FY29" i="21"/>
  <c r="LJ29" i="21" s="1"/>
  <c r="FZ29" i="21"/>
  <c r="GA29" i="21"/>
  <c r="GB29" i="21"/>
  <c r="GC29" i="21"/>
  <c r="GD29" i="21"/>
  <c r="LO29" i="21" s="1"/>
  <c r="EC29" i="21"/>
  <c r="ED29" i="21"/>
  <c r="EE29" i="21"/>
  <c r="EF29" i="21"/>
  <c r="EG29" i="21"/>
  <c r="EH29" i="21"/>
  <c r="EI29" i="21"/>
  <c r="EJ29" i="21"/>
  <c r="EK29" i="21"/>
  <c r="EL29" i="21"/>
  <c r="EM29" i="21"/>
  <c r="EN29" i="21"/>
  <c r="EO29" i="21"/>
  <c r="EP29" i="21"/>
  <c r="EQ29" i="21"/>
  <c r="ER29" i="21"/>
  <c r="ES29" i="21"/>
  <c r="ET29" i="21"/>
  <c r="EU29" i="21"/>
  <c r="EV29" i="21"/>
  <c r="EW29" i="21"/>
  <c r="EX29" i="21"/>
  <c r="EY29" i="21"/>
  <c r="EZ29" i="21"/>
  <c r="FA29" i="21"/>
  <c r="FC29" i="21"/>
  <c r="LP29" i="21"/>
  <c r="LR29" i="21"/>
  <c r="LS29" i="21"/>
  <c r="LT29" i="21"/>
  <c r="LU29" i="21"/>
  <c r="LV29" i="21"/>
  <c r="LW29" i="21"/>
  <c r="LX29" i="21"/>
  <c r="LY29" i="21"/>
  <c r="LZ29" i="21"/>
  <c r="MA29" i="21"/>
  <c r="MB29" i="21"/>
  <c r="MC29" i="21"/>
  <c r="MD29" i="21"/>
  <c r="ME29" i="21"/>
  <c r="MG29" i="21"/>
  <c r="MH29" i="21"/>
  <c r="MI29" i="21"/>
  <c r="MJ29" i="21"/>
  <c r="MK29" i="21"/>
  <c r="ML29" i="21"/>
  <c r="MM29" i="21"/>
  <c r="MN29" i="21"/>
  <c r="MO29" i="21"/>
  <c r="MP29" i="21"/>
  <c r="MQ29" i="21"/>
  <c r="MS29" i="21"/>
  <c r="MT29" i="21"/>
  <c r="MU29" i="21"/>
  <c r="MV29" i="21"/>
  <c r="MW29" i="21"/>
  <c r="MX29" i="21"/>
  <c r="MY29" i="21"/>
  <c r="MZ29" i="21"/>
  <c r="NA29" i="21"/>
  <c r="NB29" i="21"/>
  <c r="NC29" i="21"/>
  <c r="ND29" i="21"/>
  <c r="NE29" i="21"/>
  <c r="NF29" i="21"/>
  <c r="NH29" i="21"/>
  <c r="NI29" i="21"/>
  <c r="NJ29" i="21"/>
  <c r="NK29" i="21"/>
  <c r="NL29" i="21"/>
  <c r="NM29" i="21"/>
  <c r="NN29" i="21"/>
  <c r="NP29" i="21"/>
  <c r="NQ29" i="21"/>
  <c r="FD30" i="21"/>
  <c r="FE30" i="21"/>
  <c r="FF30" i="21"/>
  <c r="FG30" i="21"/>
  <c r="FH30" i="21"/>
  <c r="KS30" i="21" s="1"/>
  <c r="FI30" i="21"/>
  <c r="FJ30" i="21"/>
  <c r="FK30" i="21"/>
  <c r="FL30" i="21"/>
  <c r="KW30" i="21" s="1"/>
  <c r="FM30" i="21"/>
  <c r="KX30" i="21" s="1"/>
  <c r="FN30" i="21"/>
  <c r="FO30" i="21"/>
  <c r="FP30" i="21"/>
  <c r="FQ30" i="21"/>
  <c r="FR30" i="21"/>
  <c r="FS30" i="21"/>
  <c r="FT30" i="21"/>
  <c r="FU30" i="21"/>
  <c r="FV30" i="21"/>
  <c r="LG30" i="21" s="1"/>
  <c r="FW30" i="21"/>
  <c r="FX30" i="21"/>
  <c r="FY30" i="21"/>
  <c r="FZ30" i="21"/>
  <c r="GA30" i="21"/>
  <c r="GB30" i="21"/>
  <c r="GC30" i="21"/>
  <c r="GD30" i="21"/>
  <c r="EC30" i="21"/>
  <c r="ED30" i="21"/>
  <c r="EE30" i="21"/>
  <c r="EF30" i="21"/>
  <c r="EG30" i="21"/>
  <c r="EH30" i="21"/>
  <c r="EI30" i="21"/>
  <c r="EJ30" i="21"/>
  <c r="EK30" i="21"/>
  <c r="EL30" i="21"/>
  <c r="EM30" i="21"/>
  <c r="EN30" i="21"/>
  <c r="EO30" i="21"/>
  <c r="EP30" i="21"/>
  <c r="EQ30" i="21"/>
  <c r="ER30" i="21"/>
  <c r="ES30" i="21"/>
  <c r="ET30" i="21"/>
  <c r="EU30" i="21"/>
  <c r="EV30" i="21"/>
  <c r="EW30" i="21"/>
  <c r="EX30" i="21"/>
  <c r="EY30" i="21"/>
  <c r="EZ30" i="21"/>
  <c r="FA30" i="21"/>
  <c r="FC30" i="21"/>
  <c r="LP30" i="21"/>
  <c r="LR30" i="21"/>
  <c r="LS30" i="21"/>
  <c r="LT30" i="21"/>
  <c r="LU30" i="21"/>
  <c r="LV30" i="21"/>
  <c r="LW30" i="21"/>
  <c r="LX30" i="21"/>
  <c r="LY30" i="21"/>
  <c r="LZ30" i="21"/>
  <c r="MA30" i="21"/>
  <c r="MB30" i="21"/>
  <c r="MC30" i="21"/>
  <c r="MD30" i="21"/>
  <c r="ME30" i="21"/>
  <c r="MG30" i="21"/>
  <c r="MH30" i="21"/>
  <c r="MI30" i="21"/>
  <c r="MJ30" i="21"/>
  <c r="MK30" i="21"/>
  <c r="ML30" i="21"/>
  <c r="MM30" i="21"/>
  <c r="MN30" i="21"/>
  <c r="MO30" i="21"/>
  <c r="MP30" i="21"/>
  <c r="MQ30" i="21"/>
  <c r="MS30" i="21"/>
  <c r="MT30" i="21"/>
  <c r="MU30" i="21"/>
  <c r="MV30" i="21"/>
  <c r="MW30" i="21"/>
  <c r="MX30" i="21"/>
  <c r="MY30" i="21"/>
  <c r="MZ30" i="21"/>
  <c r="NA30" i="21"/>
  <c r="NB30" i="21"/>
  <c r="NC30" i="21"/>
  <c r="ND30" i="21"/>
  <c r="NE30" i="21"/>
  <c r="NF30" i="21"/>
  <c r="NH30" i="21"/>
  <c r="NI30" i="21"/>
  <c r="NJ30" i="21"/>
  <c r="NK30" i="21"/>
  <c r="NL30" i="21"/>
  <c r="NM30" i="21"/>
  <c r="NN30" i="21"/>
  <c r="NP30" i="21"/>
  <c r="NQ30" i="21"/>
  <c r="FD31" i="21"/>
  <c r="KO31" i="21" s="1"/>
  <c r="FE31" i="21"/>
  <c r="FF31" i="21"/>
  <c r="KQ31" i="21"/>
  <c r="FG31" i="21"/>
  <c r="FH31" i="21"/>
  <c r="FI31" i="21"/>
  <c r="FJ31" i="21"/>
  <c r="FK31" i="21"/>
  <c r="FL31" i="21"/>
  <c r="KW31" i="21" s="1"/>
  <c r="FM31" i="21"/>
  <c r="FN31" i="21"/>
  <c r="KY31" i="21"/>
  <c r="FO31" i="21"/>
  <c r="FP31" i="21"/>
  <c r="LA31" i="21" s="1"/>
  <c r="FQ31" i="21"/>
  <c r="FR31" i="21"/>
  <c r="LC31" i="21"/>
  <c r="FS31" i="21"/>
  <c r="FT31" i="21"/>
  <c r="LE31" i="21" s="1"/>
  <c r="FU31" i="21"/>
  <c r="FV31" i="21"/>
  <c r="FW31" i="21"/>
  <c r="FX31" i="21"/>
  <c r="LI31" i="21"/>
  <c r="FY31" i="21"/>
  <c r="FZ31" i="21"/>
  <c r="LK31" i="21" s="1"/>
  <c r="GA31" i="21"/>
  <c r="GB31" i="21"/>
  <c r="LM31" i="21"/>
  <c r="GC31" i="21"/>
  <c r="GD31" i="21"/>
  <c r="EC31" i="21"/>
  <c r="ED31" i="21"/>
  <c r="EE31" i="21"/>
  <c r="EF31" i="21"/>
  <c r="EG31" i="21"/>
  <c r="EH31" i="21"/>
  <c r="EI31" i="21"/>
  <c r="EJ31" i="21"/>
  <c r="EK31" i="21"/>
  <c r="EL31" i="21"/>
  <c r="EM31" i="21"/>
  <c r="EN31" i="21"/>
  <c r="EO31" i="21"/>
  <c r="EP31" i="21"/>
  <c r="EQ31" i="21"/>
  <c r="ER31" i="21"/>
  <c r="ES31" i="21"/>
  <c r="ET31" i="21"/>
  <c r="EU31" i="21"/>
  <c r="EV31" i="21"/>
  <c r="EW31" i="21"/>
  <c r="EX31" i="21"/>
  <c r="EY31" i="21"/>
  <c r="EZ31" i="21"/>
  <c r="FA31" i="21"/>
  <c r="FC31" i="21"/>
  <c r="LP31" i="21"/>
  <c r="LR31" i="21"/>
  <c r="LS31" i="21"/>
  <c r="LT31" i="21"/>
  <c r="LU31" i="21"/>
  <c r="LV31" i="21"/>
  <c r="LW31" i="21"/>
  <c r="LX31" i="21"/>
  <c r="LY31" i="21"/>
  <c r="LZ31" i="21"/>
  <c r="MA31" i="21"/>
  <c r="MB31" i="21"/>
  <c r="MC31" i="21"/>
  <c r="MD31" i="21"/>
  <c r="ME31" i="21"/>
  <c r="MF31" i="21"/>
  <c r="MG31" i="21"/>
  <c r="MH31" i="21"/>
  <c r="MI31" i="21"/>
  <c r="MJ31" i="21"/>
  <c r="MK31" i="21"/>
  <c r="ML31" i="21"/>
  <c r="MM31" i="21"/>
  <c r="MN31" i="21"/>
  <c r="MO31" i="21"/>
  <c r="MP31" i="21"/>
  <c r="MQ31" i="21"/>
  <c r="MS31" i="21"/>
  <c r="MT31" i="21"/>
  <c r="MU31" i="21"/>
  <c r="MV31" i="21"/>
  <c r="MW31" i="21"/>
  <c r="MX31" i="21"/>
  <c r="MY31" i="21"/>
  <c r="MZ31" i="21"/>
  <c r="NA31" i="21"/>
  <c r="NB31" i="21"/>
  <c r="NC31" i="21"/>
  <c r="ND31" i="21"/>
  <c r="NE31" i="21"/>
  <c r="NF31" i="21"/>
  <c r="NH31" i="21"/>
  <c r="NI31" i="21"/>
  <c r="NJ31" i="21"/>
  <c r="NK31" i="21"/>
  <c r="NL31" i="21"/>
  <c r="NM31" i="21"/>
  <c r="NN31" i="21"/>
  <c r="NP31" i="21"/>
  <c r="NQ31" i="21"/>
  <c r="FD32" i="21"/>
  <c r="KO32" i="21" s="1"/>
  <c r="FE32" i="21"/>
  <c r="FF32" i="21"/>
  <c r="FG32" i="21"/>
  <c r="FH32" i="21"/>
  <c r="KS32" i="21" s="1"/>
  <c r="FI32" i="21"/>
  <c r="FJ32" i="21"/>
  <c r="FK32" i="21"/>
  <c r="FL32" i="21"/>
  <c r="KW32" i="21" s="1"/>
  <c r="FM32" i="21"/>
  <c r="FN32" i="21"/>
  <c r="FO32" i="21"/>
  <c r="FP32" i="21"/>
  <c r="LA32" i="21"/>
  <c r="FQ32" i="21"/>
  <c r="LB32" i="21"/>
  <c r="FR32" i="21"/>
  <c r="FS32" i="21"/>
  <c r="FT32" i="21"/>
  <c r="FU32" i="21"/>
  <c r="LF32" i="21" s="1"/>
  <c r="FV32" i="21"/>
  <c r="FW32" i="21"/>
  <c r="FX32" i="21"/>
  <c r="FY32" i="21"/>
  <c r="FZ32" i="21"/>
  <c r="GA32" i="21"/>
  <c r="GB32" i="21"/>
  <c r="LM32" i="21" s="1"/>
  <c r="GC32" i="21"/>
  <c r="GD32" i="21"/>
  <c r="EC32" i="21"/>
  <c r="ED32" i="21"/>
  <c r="EE32" i="21"/>
  <c r="EF32" i="21"/>
  <c r="EG32" i="21"/>
  <c r="EH32" i="21"/>
  <c r="EI32" i="21"/>
  <c r="EJ32" i="21"/>
  <c r="EK32" i="21"/>
  <c r="EL32" i="21"/>
  <c r="EM32" i="21"/>
  <c r="EN32" i="21"/>
  <c r="EO32" i="21"/>
  <c r="EP32" i="21"/>
  <c r="EQ32" i="21"/>
  <c r="ER32" i="21"/>
  <c r="ES32" i="21"/>
  <c r="ET32" i="21"/>
  <c r="EU32" i="21"/>
  <c r="EV32" i="21"/>
  <c r="EW32" i="21"/>
  <c r="EX32" i="21"/>
  <c r="EY32" i="21"/>
  <c r="EZ32" i="21"/>
  <c r="FA32" i="21"/>
  <c r="FC32" i="21"/>
  <c r="LP32" i="21"/>
  <c r="LR32" i="21"/>
  <c r="LS32" i="21"/>
  <c r="LT32" i="21"/>
  <c r="LU32" i="21"/>
  <c r="LV32" i="21"/>
  <c r="LW32" i="21"/>
  <c r="LX32" i="21"/>
  <c r="LY32" i="21"/>
  <c r="LZ32" i="21"/>
  <c r="MA32" i="21"/>
  <c r="MB32" i="21"/>
  <c r="MC32" i="21"/>
  <c r="MD32" i="21"/>
  <c r="ME32" i="21"/>
  <c r="MG32" i="21"/>
  <c r="MH32" i="21"/>
  <c r="MI32" i="21"/>
  <c r="MJ32" i="21"/>
  <c r="MK32" i="21"/>
  <c r="ML32" i="21"/>
  <c r="MM32" i="21"/>
  <c r="MN32" i="21"/>
  <c r="MO32" i="21"/>
  <c r="MP32" i="21"/>
  <c r="MQ32" i="21"/>
  <c r="MS32" i="21"/>
  <c r="MT32" i="21"/>
  <c r="MU32" i="21"/>
  <c r="MV32" i="21"/>
  <c r="MW32" i="21"/>
  <c r="MX32" i="21"/>
  <c r="MY32" i="21"/>
  <c r="MZ32" i="21"/>
  <c r="NA32" i="21"/>
  <c r="NB32" i="21"/>
  <c r="NC32" i="21"/>
  <c r="ND32" i="21"/>
  <c r="NE32" i="21"/>
  <c r="NF32" i="21"/>
  <c r="NH32" i="21"/>
  <c r="NI32" i="21"/>
  <c r="NJ32" i="21"/>
  <c r="NK32" i="21"/>
  <c r="NL32" i="21"/>
  <c r="NM32" i="21"/>
  <c r="NN32" i="21"/>
  <c r="NP32" i="21"/>
  <c r="NQ32" i="21"/>
  <c r="FD33" i="21"/>
  <c r="FE33" i="21"/>
  <c r="KP33" i="21" s="1"/>
  <c r="FF33" i="21"/>
  <c r="FG33" i="21"/>
  <c r="FH33" i="21"/>
  <c r="FI33" i="21"/>
  <c r="FJ33" i="21"/>
  <c r="KU33" i="21" s="1"/>
  <c r="FK33" i="21"/>
  <c r="FL33" i="21"/>
  <c r="FM33" i="21"/>
  <c r="FN33" i="21"/>
  <c r="FO33" i="21"/>
  <c r="FP33" i="21"/>
  <c r="FQ33" i="21"/>
  <c r="FR33" i="21"/>
  <c r="O29" i="28" s="1"/>
  <c r="FS33" i="21"/>
  <c r="LD33" i="21" s="1"/>
  <c r="FT33" i="21"/>
  <c r="LE33" i="21"/>
  <c r="FU33" i="21"/>
  <c r="FV33" i="21"/>
  <c r="FW33" i="21"/>
  <c r="LH33" i="21" s="1"/>
  <c r="FX33" i="21"/>
  <c r="FY33" i="21"/>
  <c r="LJ33" i="21" s="1"/>
  <c r="FZ33" i="21"/>
  <c r="LK33" i="21" s="1"/>
  <c r="GA33" i="21"/>
  <c r="GB33" i="21"/>
  <c r="GC33" i="21"/>
  <c r="GD33" i="21"/>
  <c r="EC33" i="21"/>
  <c r="ED33" i="21"/>
  <c r="EE33" i="21"/>
  <c r="EF33" i="21"/>
  <c r="EG33" i="21"/>
  <c r="EH33" i="21"/>
  <c r="EI33" i="21"/>
  <c r="EJ33" i="21"/>
  <c r="EK33" i="21"/>
  <c r="EL33" i="21"/>
  <c r="EM33" i="21"/>
  <c r="EN33" i="21"/>
  <c r="EO33" i="21"/>
  <c r="EP33" i="21"/>
  <c r="EQ33" i="21"/>
  <c r="ER33" i="21"/>
  <c r="ES33" i="21"/>
  <c r="ET33" i="21"/>
  <c r="EU33" i="21"/>
  <c r="EV33" i="21"/>
  <c r="EW33" i="21"/>
  <c r="EX33" i="21"/>
  <c r="EY33" i="21"/>
  <c r="EZ33" i="21"/>
  <c r="FA33" i="21"/>
  <c r="FC33" i="21"/>
  <c r="LP33" i="21"/>
  <c r="LR33" i="21"/>
  <c r="LS33" i="21"/>
  <c r="LT33" i="21"/>
  <c r="LU33" i="21"/>
  <c r="LV33" i="21"/>
  <c r="LW33" i="21"/>
  <c r="LX33" i="21"/>
  <c r="LY33" i="21"/>
  <c r="LZ33" i="21"/>
  <c r="MA33" i="21"/>
  <c r="MB33" i="21"/>
  <c r="MC33" i="21"/>
  <c r="MD33" i="21"/>
  <c r="ME33" i="21"/>
  <c r="MG33" i="21"/>
  <c r="MH33" i="21"/>
  <c r="MI33" i="21"/>
  <c r="MJ33" i="21"/>
  <c r="MK33" i="21"/>
  <c r="ML33" i="21"/>
  <c r="MM33" i="21"/>
  <c r="MN33" i="21"/>
  <c r="MO33" i="21"/>
  <c r="MP33" i="21"/>
  <c r="MQ33" i="21"/>
  <c r="MS33" i="21"/>
  <c r="MT33" i="21"/>
  <c r="MU33" i="21"/>
  <c r="MV33" i="21"/>
  <c r="MW33" i="21"/>
  <c r="MX33" i="21"/>
  <c r="MY33" i="21"/>
  <c r="MZ33" i="21"/>
  <c r="NA33" i="21"/>
  <c r="NB33" i="21"/>
  <c r="NC33" i="21"/>
  <c r="ND33" i="21"/>
  <c r="NE33" i="21"/>
  <c r="NF33" i="21"/>
  <c r="NH33" i="21"/>
  <c r="NI33" i="21"/>
  <c r="NJ33" i="21"/>
  <c r="NK33" i="21"/>
  <c r="NL33" i="21"/>
  <c r="NM33" i="21"/>
  <c r="NN33" i="21"/>
  <c r="NP33" i="21"/>
  <c r="NQ33" i="21"/>
  <c r="FD34" i="21"/>
  <c r="FE34" i="21"/>
  <c r="FF34" i="21"/>
  <c r="KQ34" i="21" s="1"/>
  <c r="FG34" i="21"/>
  <c r="KR34" i="21" s="1"/>
  <c r="FH34" i="21"/>
  <c r="FI34" i="21"/>
  <c r="FJ34" i="21"/>
  <c r="KU34" i="21"/>
  <c r="FK34" i="21"/>
  <c r="FL34" i="21"/>
  <c r="FM34" i="21"/>
  <c r="FN34" i="21"/>
  <c r="FO34" i="21"/>
  <c r="KZ34" i="21"/>
  <c r="FP34" i="21"/>
  <c r="FQ34" i="21"/>
  <c r="LB34" i="21" s="1"/>
  <c r="FR34" i="21"/>
  <c r="FS34" i="21"/>
  <c r="FT34" i="21"/>
  <c r="FU34" i="21"/>
  <c r="LF34" i="21" s="1"/>
  <c r="FV34" i="21"/>
  <c r="FW34" i="21"/>
  <c r="FX34" i="21"/>
  <c r="LI34" i="21" s="1"/>
  <c r="FY34" i="21"/>
  <c r="FZ34" i="21"/>
  <c r="GA34" i="21"/>
  <c r="LL34" i="21"/>
  <c r="GB34" i="21"/>
  <c r="LM34" i="21" s="1"/>
  <c r="GC34" i="21"/>
  <c r="GD34" i="21"/>
  <c r="LO34" i="21"/>
  <c r="EC34" i="21"/>
  <c r="ED34" i="21"/>
  <c r="EE34" i="21"/>
  <c r="EF34" i="21"/>
  <c r="EG34" i="21"/>
  <c r="EH34" i="21"/>
  <c r="EI34" i="21"/>
  <c r="EJ34" i="21"/>
  <c r="EK34" i="21"/>
  <c r="EL34" i="21"/>
  <c r="EM34" i="21"/>
  <c r="EN34" i="21"/>
  <c r="EO34" i="21"/>
  <c r="EP34" i="21"/>
  <c r="EQ34" i="21"/>
  <c r="ER34" i="21"/>
  <c r="ES34" i="21"/>
  <c r="ET34" i="21"/>
  <c r="EU34" i="21"/>
  <c r="EV34" i="21"/>
  <c r="EW34" i="21"/>
  <c r="EX34" i="21"/>
  <c r="EY34" i="21"/>
  <c r="EZ34" i="21"/>
  <c r="FA34" i="21"/>
  <c r="FC34" i="21"/>
  <c r="LP34" i="21"/>
  <c r="LR34" i="21"/>
  <c r="LS34" i="21"/>
  <c r="LT34" i="21"/>
  <c r="LU34" i="21"/>
  <c r="LV34" i="21"/>
  <c r="LW34" i="21"/>
  <c r="LX34" i="21"/>
  <c r="LY34" i="21"/>
  <c r="LZ34" i="21"/>
  <c r="MA34" i="21"/>
  <c r="MB34" i="21"/>
  <c r="MC34" i="21"/>
  <c r="MD34" i="21"/>
  <c r="ME34" i="21"/>
  <c r="MG34" i="21"/>
  <c r="MH34" i="21"/>
  <c r="MI34" i="21"/>
  <c r="MJ34" i="21"/>
  <c r="MK34" i="21"/>
  <c r="ML34" i="21"/>
  <c r="MM34" i="21"/>
  <c r="MN34" i="21"/>
  <c r="MO34" i="21"/>
  <c r="MP34" i="21"/>
  <c r="MQ34" i="21"/>
  <c r="MS34" i="21"/>
  <c r="MT34" i="21"/>
  <c r="MU34" i="21"/>
  <c r="MV34" i="21"/>
  <c r="MW34" i="21"/>
  <c r="MX34" i="21"/>
  <c r="MY34" i="21"/>
  <c r="MZ34" i="21"/>
  <c r="NA34" i="21"/>
  <c r="NB34" i="21"/>
  <c r="NC34" i="21"/>
  <c r="ND34" i="21"/>
  <c r="NE34" i="21"/>
  <c r="NF34" i="21"/>
  <c r="NH34" i="21"/>
  <c r="NI34" i="21"/>
  <c r="NJ34" i="21"/>
  <c r="NK34" i="21"/>
  <c r="NL34" i="21"/>
  <c r="NM34" i="21"/>
  <c r="NN34" i="21"/>
  <c r="NP34" i="21"/>
  <c r="NQ34" i="21"/>
  <c r="G20" i="16"/>
  <c r="G29" i="16"/>
  <c r="F29" i="16"/>
  <c r="G27" i="16"/>
  <c r="F27" i="16"/>
  <c r="G26" i="16"/>
  <c r="F26" i="16"/>
  <c r="G25" i="16"/>
  <c r="F25" i="16"/>
  <c r="G24" i="16"/>
  <c r="F24" i="16"/>
  <c r="G23" i="16"/>
  <c r="F23" i="16"/>
  <c r="G22" i="16"/>
  <c r="F22" i="16"/>
  <c r="G21" i="16"/>
  <c r="F21" i="16"/>
  <c r="F20" i="16"/>
  <c r="G19" i="16"/>
  <c r="F19" i="16"/>
  <c r="G18" i="16"/>
  <c r="F18" i="16"/>
  <c r="G17" i="16"/>
  <c r="F17" i="16"/>
  <c r="G16" i="16"/>
  <c r="F16" i="16"/>
  <c r="G15" i="16"/>
  <c r="F15" i="16"/>
  <c r="G14" i="16"/>
  <c r="F14" i="16"/>
  <c r="G13" i="16"/>
  <c r="F13" i="16"/>
  <c r="G12" i="16"/>
  <c r="F12" i="16"/>
  <c r="G11" i="16"/>
  <c r="F11" i="16"/>
  <c r="G10" i="16"/>
  <c r="F10" i="16"/>
  <c r="G9" i="16"/>
  <c r="F9" i="16"/>
  <c r="G8" i="16"/>
  <c r="F8" i="16"/>
  <c r="G7" i="16"/>
  <c r="F7" i="16"/>
  <c r="G6" i="16"/>
  <c r="F6" i="16"/>
  <c r="G5" i="16"/>
  <c r="F5" i="16"/>
  <c r="G4" i="16"/>
  <c r="F4" i="16"/>
  <c r="G3" i="16"/>
  <c r="F3" i="16"/>
  <c r="FB14" i="21"/>
  <c r="ED14" i="21"/>
  <c r="EM24" i="21"/>
  <c r="EL23" i="21"/>
  <c r="EI20" i="21"/>
  <c r="GC17" i="21"/>
  <c r="FB16" i="21"/>
  <c r="FE10" i="21"/>
  <c r="KP10" i="21" s="1"/>
  <c r="EM10" i="21"/>
  <c r="EU20" i="21"/>
  <c r="FM13" i="21"/>
  <c r="KX13" i="21"/>
  <c r="ED12" i="21"/>
  <c r="GC12" i="21"/>
  <c r="FG22" i="21"/>
  <c r="FH22" i="21"/>
  <c r="FE19" i="21"/>
  <c r="KP19" i="21"/>
  <c r="FG12" i="21"/>
  <c r="EF21" i="21"/>
  <c r="FK13" i="21"/>
  <c r="FO21" i="21"/>
  <c r="FN13" i="21"/>
  <c r="KY13" i="21"/>
  <c r="FN22" i="21"/>
  <c r="GC20" i="21"/>
  <c r="LN20" i="21" s="1"/>
  <c r="FM19" i="21"/>
  <c r="ED9" i="21"/>
  <c r="EU17" i="21"/>
  <c r="FB7" i="21"/>
  <c r="NO7" i="21" s="1"/>
  <c r="FN23" i="21"/>
  <c r="ET20" i="21"/>
  <c r="FK17" i="21"/>
  <c r="FM24" i="21"/>
  <c r="KX24" i="21"/>
  <c r="FB6" i="21"/>
  <c r="NO6" i="21" s="1"/>
  <c r="GC22" i="21"/>
  <c r="O18" i="28"/>
  <c r="EG14" i="21"/>
  <c r="EY11" i="21"/>
  <c r="K10" i="28"/>
  <c r="U10" i="28" s="1"/>
  <c r="FM21" i="21"/>
  <c r="GC24" i="21"/>
  <c r="FM12" i="21"/>
  <c r="KX12" i="21" s="1"/>
  <c r="FV24" i="21"/>
  <c r="LG24" i="21" s="1"/>
  <c r="FB21" i="21"/>
  <c r="EM9" i="21"/>
  <c r="FH24" i="21"/>
  <c r="KS24" i="21" s="1"/>
  <c r="FO13" i="21"/>
  <c r="EM20" i="21"/>
  <c r="EN19" i="21"/>
  <c r="EN23" i="21"/>
  <c r="FG14" i="21"/>
  <c r="KR14" i="21" s="1"/>
  <c r="FO17" i="21"/>
  <c r="FK22" i="21"/>
  <c r="EG21" i="21"/>
  <c r="FH19" i="21"/>
  <c r="FN14" i="21"/>
  <c r="KY14" i="21" s="1"/>
  <c r="FH23" i="21"/>
  <c r="EF9" i="21"/>
  <c r="ED22" i="21"/>
  <c r="EU22" i="21"/>
  <c r="FB28" i="21"/>
  <c r="NO28" i="21" s="1"/>
  <c r="FG13" i="21"/>
  <c r="ED13" i="21"/>
  <c r="FG23" i="21"/>
  <c r="KR23" i="21" s="1"/>
  <c r="FK19" i="21"/>
  <c r="KV19" i="21" s="1"/>
  <c r="EF24" i="21"/>
  <c r="FN17" i="21"/>
  <c r="KY17" i="21" s="1"/>
  <c r="EG13" i="21"/>
  <c r="FH12" i="21"/>
  <c r="FB23" i="21"/>
  <c r="NO23" i="21" s="1"/>
  <c r="FO24" i="21"/>
  <c r="FK24" i="21"/>
  <c r="EF20" i="21"/>
  <c r="EG17" i="21"/>
  <c r="EL14" i="21"/>
  <c r="GC13" i="21"/>
  <c r="LN13" i="21"/>
  <c r="EJ23" i="21"/>
  <c r="EF17" i="21"/>
  <c r="FN21" i="21"/>
  <c r="FB19" i="21"/>
  <c r="NO19" i="21" s="1"/>
  <c r="FV23" i="21"/>
  <c r="EU14" i="21"/>
  <c r="FO22" i="21"/>
  <c r="KZ22" i="21" s="1"/>
  <c r="FV21" i="21"/>
  <c r="FM22" i="21"/>
  <c r="FB33" i="21"/>
  <c r="FB34" i="21"/>
  <c r="NO34" i="21" s="1"/>
  <c r="FB30" i="21"/>
  <c r="NO30" i="21" s="1"/>
  <c r="FB31" i="21"/>
  <c r="NO31" i="21" s="1"/>
  <c r="FB15" i="21"/>
  <c r="NO15" i="21" s="1"/>
  <c r="EF19" i="21"/>
  <c r="FG19" i="21"/>
  <c r="FM17" i="21"/>
  <c r="KX17" i="21" s="1"/>
  <c r="EL17" i="21"/>
  <c r="FK21" i="21"/>
  <c r="FB32" i="21"/>
  <c r="NO32" i="21" s="1"/>
  <c r="FN19" i="21"/>
  <c r="KY19" i="21" s="1"/>
  <c r="EM19" i="21"/>
  <c r="FN12" i="21"/>
  <c r="FB29" i="21"/>
  <c r="NO29" i="21" s="1"/>
  <c r="FZ20" i="21"/>
  <c r="EY20" i="21"/>
  <c r="FV12" i="21"/>
  <c r="EU12" i="21"/>
  <c r="ED21" i="21"/>
  <c r="EN12" i="21"/>
  <c r="ED11" i="21"/>
  <c r="ED24" i="21"/>
  <c r="FE23" i="21"/>
  <c r="KP23" i="21"/>
  <c r="EU19" i="21"/>
  <c r="EN14" i="21"/>
  <c r="FV13" i="21"/>
  <c r="EU8" i="21"/>
  <c r="EU11" i="21"/>
  <c r="MF24" i="21"/>
  <c r="NG7" i="21"/>
  <c r="MF26" i="21"/>
  <c r="MF27" i="21"/>
  <c r="MF23" i="21"/>
  <c r="MF19" i="21"/>
  <c r="NG31" i="21"/>
  <c r="NG34" i="21"/>
  <c r="MF29" i="21"/>
  <c r="MF17" i="21"/>
  <c r="MF6" i="21"/>
  <c r="NG30" i="21"/>
  <c r="MF32" i="21"/>
  <c r="MF21" i="21"/>
  <c r="MF13" i="21"/>
  <c r="MF28" i="21"/>
  <c r="MF16" i="21"/>
  <c r="MF30" i="21"/>
  <c r="MF25" i="21"/>
  <c r="NG33" i="21"/>
  <c r="NG27" i="21"/>
  <c r="NG32" i="21"/>
  <c r="NG29" i="21"/>
  <c r="MF20" i="21"/>
  <c r="MF14" i="21"/>
  <c r="NG6" i="21"/>
  <c r="NG28" i="21"/>
  <c r="MF33" i="21"/>
  <c r="MF34" i="21"/>
  <c r="MF7" i="21"/>
  <c r="MF12" i="21"/>
  <c r="NG15" i="21"/>
  <c r="MF15" i="21"/>
  <c r="NG16" i="21"/>
  <c r="JR16" i="21"/>
  <c r="JC34" i="21"/>
  <c r="JY34" i="21" s="1"/>
  <c r="JB6" i="21"/>
  <c r="JX6" i="21" s="1"/>
  <c r="JF32" i="21"/>
  <c r="KB32" i="21" s="1"/>
  <c r="JL34" i="21"/>
  <c r="KH34" i="21" s="1"/>
  <c r="IW33" i="21"/>
  <c r="JS33" i="21" s="1"/>
  <c r="JL33" i="21"/>
  <c r="KH33" i="21" s="1"/>
  <c r="JP34" i="21"/>
  <c r="KL34" i="21" s="1"/>
  <c r="JK34" i="21"/>
  <c r="KG34" i="21" s="1"/>
  <c r="IX29" i="21"/>
  <c r="JT29" i="21" s="1"/>
  <c r="JF6" i="21"/>
  <c r="KB6" i="21" s="1"/>
  <c r="IW34" i="21"/>
  <c r="JS34" i="21" s="1"/>
  <c r="IY32" i="21"/>
  <c r="JU32" i="21" s="1"/>
  <c r="JI32" i="21"/>
  <c r="KE32" i="21" s="1"/>
  <c r="JR33" i="21"/>
  <c r="KN33" i="21" s="1"/>
  <c r="JA34" i="21"/>
  <c r="JW34" i="21" s="1"/>
  <c r="IZ29" i="21"/>
  <c r="JV29" i="21" s="1"/>
  <c r="JQ33" i="21"/>
  <c r="KM33" i="21" s="1"/>
  <c r="JD32" i="21"/>
  <c r="JZ32" i="21" s="1"/>
  <c r="JN32" i="21"/>
  <c r="KJ32" i="21" s="1"/>
  <c r="JM29" i="21"/>
  <c r="KI29" i="21" s="1"/>
  <c r="JQ34" i="21"/>
  <c r="KM34" i="21" s="1"/>
  <c r="JB34" i="21"/>
  <c r="JX34" i="21" s="1"/>
  <c r="JC29" i="21"/>
  <c r="JY29" i="21" s="1"/>
  <c r="IW32" i="21"/>
  <c r="JS32" i="21" s="1"/>
  <c r="JA32" i="21"/>
  <c r="JW32" i="21" s="1"/>
  <c r="JH29" i="21"/>
  <c r="KD29" i="21" s="1"/>
  <c r="JF34" i="21"/>
  <c r="KB34" i="21" s="1"/>
  <c r="JI33" i="21"/>
  <c r="KE33" i="21" s="1"/>
  <c r="JK33" i="21"/>
  <c r="KG33" i="21" s="1"/>
  <c r="JF29" i="21"/>
  <c r="KB29" i="21" s="1"/>
  <c r="JC33" i="21"/>
  <c r="JY33" i="21" s="1"/>
  <c r="JN33" i="21"/>
  <c r="KJ33" i="21" s="1"/>
  <c r="JB32" i="21"/>
  <c r="JX32" i="21" s="1"/>
  <c r="JE32" i="21"/>
  <c r="KA32" i="21" s="1"/>
  <c r="JP33" i="21"/>
  <c r="KL33" i="21" s="1"/>
  <c r="IX32" i="21"/>
  <c r="JT32" i="21" s="1"/>
  <c r="JB29" i="21"/>
  <c r="JX29" i="21" s="1"/>
  <c r="JJ29" i="21"/>
  <c r="KF29" i="21" s="1"/>
  <c r="JO32" i="21"/>
  <c r="KK32" i="21" s="1"/>
  <c r="JJ34" i="21"/>
  <c r="KF34" i="21" s="1"/>
  <c r="JC32" i="21"/>
  <c r="JY32" i="21" s="1"/>
  <c r="JK29" i="21"/>
  <c r="KG29" i="21" s="1"/>
  <c r="JB33" i="21"/>
  <c r="JX33" i="21" s="1"/>
  <c r="JO29" i="21"/>
  <c r="KK29" i="21" s="1"/>
  <c r="JE34" i="21"/>
  <c r="KA34" i="21" s="1"/>
  <c r="JM6" i="21"/>
  <c r="KI6" i="21" s="1"/>
  <c r="JH32" i="21"/>
  <c r="KD32" i="21" s="1"/>
  <c r="JP32" i="21"/>
  <c r="KL32" i="21" s="1"/>
  <c r="JM32" i="21"/>
  <c r="KI32" i="21" s="1"/>
  <c r="JL32" i="21"/>
  <c r="KH32" i="21" s="1"/>
  <c r="IY33" i="21"/>
  <c r="JU33" i="21" s="1"/>
  <c r="JG32" i="21"/>
  <c r="KC32" i="21" s="1"/>
  <c r="JK32" i="21"/>
  <c r="KG32" i="21" s="1"/>
  <c r="JA33" i="21"/>
  <c r="JW33" i="21" s="1"/>
  <c r="JQ32" i="21"/>
  <c r="KM32" i="21" s="1"/>
  <c r="JH34" i="21"/>
  <c r="KD34" i="21" s="1"/>
  <c r="IZ34" i="21"/>
  <c r="JV34" i="21" s="1"/>
  <c r="JQ29" i="21"/>
  <c r="KM29" i="21" s="1"/>
  <c r="IY29" i="21"/>
  <c r="JU29" i="21" s="1"/>
  <c r="JN34" i="21"/>
  <c r="KJ34" i="21" s="1"/>
  <c r="JI34" i="21"/>
  <c r="KE34" i="21" s="1"/>
  <c r="JJ32" i="21"/>
  <c r="KF32" i="21" s="1"/>
  <c r="JE33" i="21"/>
  <c r="KA33" i="21" s="1"/>
  <c r="JP29" i="21"/>
  <c r="KL29" i="21" s="1"/>
  <c r="JF33" i="21"/>
  <c r="KB33" i="21" s="1"/>
  <c r="IW29" i="21"/>
  <c r="JS29" i="21" s="1"/>
  <c r="JI6" i="21"/>
  <c r="KE6" i="21" s="1"/>
  <c r="JL29" i="21"/>
  <c r="KH29" i="21" s="1"/>
  <c r="JG33" i="21"/>
  <c r="KC33" i="21" s="1"/>
  <c r="JM33" i="21"/>
  <c r="KI33" i="21" s="1"/>
  <c r="JH33" i="21"/>
  <c r="KD33" i="21" s="1"/>
  <c r="JM34" i="21"/>
  <c r="KI34" i="21" s="1"/>
  <c r="IY34" i="21"/>
  <c r="JU34" i="21" s="1"/>
  <c r="JG34" i="21"/>
  <c r="KC34" i="21" s="1"/>
  <c r="IZ33" i="21"/>
  <c r="JV33" i="21" s="1"/>
  <c r="IZ32" i="21"/>
  <c r="JV32" i="21" s="1"/>
  <c r="JR34" i="21"/>
  <c r="KN34" i="21" s="1"/>
  <c r="IX34" i="21"/>
  <c r="JT34" i="21" s="1"/>
  <c r="IX33" i="21"/>
  <c r="JT33" i="21" s="1"/>
  <c r="JD34" i="21"/>
  <c r="JZ34" i="21" s="1"/>
  <c r="JR32" i="21"/>
  <c r="KN32" i="21" s="1"/>
  <c r="JD33" i="21"/>
  <c r="JZ33" i="21" s="1"/>
  <c r="JO33" i="21"/>
  <c r="KK33" i="21" s="1"/>
  <c r="JO34" i="21"/>
  <c r="KK34" i="21" s="1"/>
  <c r="GL34" i="21"/>
  <c r="HM34" i="21" s="1"/>
  <c r="GX33" i="21"/>
  <c r="ON33" i="21" s="1"/>
  <c r="PO33" i="21" s="1"/>
  <c r="GH33" i="21"/>
  <c r="HI33" i="21" s="1"/>
  <c r="GY33" i="21"/>
  <c r="HZ33" i="21" s="1"/>
  <c r="GY6" i="21"/>
  <c r="HZ6" i="21" s="1"/>
  <c r="GM32" i="21"/>
  <c r="HN32" i="21" s="1"/>
  <c r="GX32" i="21"/>
  <c r="HY32" i="21" s="1"/>
  <c r="GO32" i="21"/>
  <c r="HP32" i="21" s="1"/>
  <c r="HB34" i="21"/>
  <c r="GV32" i="21"/>
  <c r="HW32" i="21" s="1"/>
  <c r="GK32" i="21"/>
  <c r="HL32" i="21" s="1"/>
  <c r="GP29" i="21"/>
  <c r="HQ29" i="21" s="1"/>
  <c r="GJ33" i="21"/>
  <c r="HK33" i="21" s="1"/>
  <c r="GT33" i="21"/>
  <c r="GH32" i="21"/>
  <c r="HI32" i="21" s="1"/>
  <c r="GS33" i="21"/>
  <c r="GN33" i="21"/>
  <c r="JJ33" i="21"/>
  <c r="KF33" i="21" s="1"/>
  <c r="GI33" i="21"/>
  <c r="HJ33" i="21" s="1"/>
  <c r="GZ32" i="21"/>
  <c r="IA32" i="21" s="1"/>
  <c r="GT34" i="21"/>
  <c r="OJ34" i="21" s="1"/>
  <c r="PK34" i="21" s="1"/>
  <c r="QL34" i="21" s="1"/>
  <c r="HB6" i="21"/>
  <c r="SV6" i="21" s="1"/>
  <c r="GN34" i="21"/>
  <c r="HO34" i="21" s="1"/>
  <c r="GH29" i="21"/>
  <c r="HI29" i="21" s="1"/>
  <c r="HB33" i="21"/>
  <c r="GK33" i="21"/>
  <c r="GQ34" i="21"/>
  <c r="OG34" i="21" s="1"/>
  <c r="PH34" i="21" s="1"/>
  <c r="HD34" i="21"/>
  <c r="IE34" i="21" s="1"/>
  <c r="GW29" i="21"/>
  <c r="HX29" i="21" s="1"/>
  <c r="GN29" i="21"/>
  <c r="GP33" i="21"/>
  <c r="HQ33" i="21" s="1"/>
  <c r="GG34" i="21"/>
  <c r="HH34" i="21" s="1"/>
  <c r="GF34" i="21"/>
  <c r="HG34" i="21" s="1"/>
  <c r="GR34" i="21"/>
  <c r="HB29" i="21"/>
  <c r="OR29" i="21" s="1"/>
  <c r="PS29" i="21" s="1"/>
  <c r="GK34" i="21"/>
  <c r="OA34" i="21" s="1"/>
  <c r="GW34" i="21"/>
  <c r="HX34" i="21" s="1"/>
  <c r="GY34" i="21"/>
  <c r="OO34" i="21" s="1"/>
  <c r="PP34" i="21" s="1"/>
  <c r="GY32" i="21"/>
  <c r="HZ32" i="21" s="1"/>
  <c r="GJ34" i="21"/>
  <c r="SD34" i="21" s="1"/>
  <c r="HA34" i="21"/>
  <c r="OQ34" i="21" s="1"/>
  <c r="PR34" i="21" s="1"/>
  <c r="GW32" i="21"/>
  <c r="SQ32" i="21" s="1"/>
  <c r="GK29" i="21"/>
  <c r="GZ33" i="21"/>
  <c r="IA33" i="21" s="1"/>
  <c r="HD32" i="21"/>
  <c r="HC33" i="21"/>
  <c r="ID33" i="21" s="1"/>
  <c r="GF6" i="21"/>
  <c r="HG6" i="21" s="1"/>
  <c r="MR6" i="21" s="1"/>
  <c r="GO34" i="21"/>
  <c r="OE34" i="21" s="1"/>
  <c r="GN32" i="21"/>
  <c r="HO32" i="21" s="1"/>
  <c r="GT6" i="21"/>
  <c r="HU6" i="21" s="1"/>
  <c r="GQ29" i="21"/>
  <c r="GF32" i="21"/>
  <c r="RZ32" i="21" s="1"/>
  <c r="GV34" i="21"/>
  <c r="HW34" i="21" s="1"/>
  <c r="GL32" i="21"/>
  <c r="HM32" i="21" s="1"/>
  <c r="GT32" i="21"/>
  <c r="SN32" i="21" s="1"/>
  <c r="JE29" i="21"/>
  <c r="KA29" i="21" s="1"/>
  <c r="JD6" i="21"/>
  <c r="JZ6" i="21" s="1"/>
  <c r="JK6" i="21"/>
  <c r="KG6" i="21" s="1"/>
  <c r="JA29" i="21"/>
  <c r="JW29" i="21" s="1"/>
  <c r="GI29" i="21"/>
  <c r="NY29" i="21" s="1"/>
  <c r="OZ29" i="21" s="1"/>
  <c r="QA29" i="21" s="1"/>
  <c r="RB29" i="21" s="1"/>
  <c r="GK6" i="21"/>
  <c r="HL6" i="21" s="1"/>
  <c r="HA32" i="21"/>
  <c r="HE33" i="21"/>
  <c r="SY33" i="21" s="1"/>
  <c r="GH34" i="21"/>
  <c r="HI34" i="21" s="1"/>
  <c r="HE29" i="21"/>
  <c r="OU29" i="21" s="1"/>
  <c r="GR29" i="21"/>
  <c r="SL29" i="21" s="1"/>
  <c r="JJ6" i="21"/>
  <c r="KF6" i="21" s="1"/>
  <c r="IW6" i="21"/>
  <c r="JS6" i="21" s="1"/>
  <c r="JP6" i="21"/>
  <c r="KL6" i="21" s="1"/>
  <c r="GZ34" i="21"/>
  <c r="OP34" i="21" s="1"/>
  <c r="PQ34" i="21" s="1"/>
  <c r="QR34" i="21" s="1"/>
  <c r="GE32" i="21"/>
  <c r="HF32" i="21" s="1"/>
  <c r="GS34" i="21"/>
  <c r="HT34" i="21" s="1"/>
  <c r="L30" i="28" s="1"/>
  <c r="GV33" i="21"/>
  <c r="HW33" i="21" s="1"/>
  <c r="HC29" i="21"/>
  <c r="J30" i="28"/>
  <c r="GJ29" i="21"/>
  <c r="HK29" i="21" s="1"/>
  <c r="GM29" i="21"/>
  <c r="GU33" i="21"/>
  <c r="HV33" i="21" s="1"/>
  <c r="GO29" i="21"/>
  <c r="OE29" i="21" s="1"/>
  <c r="HC34" i="21"/>
  <c r="ID34" i="21" s="1"/>
  <c r="GL33" i="21"/>
  <c r="SF33" i="21" s="1"/>
  <c r="GL6" i="21"/>
  <c r="HD33" i="21"/>
  <c r="IE33" i="21" s="1"/>
  <c r="IY6" i="21"/>
  <c r="JU6" i="21" s="1"/>
  <c r="JA6" i="21"/>
  <c r="JW6" i="21" s="1"/>
  <c r="JN29" i="21"/>
  <c r="KJ29" i="21" s="1"/>
  <c r="JL6" i="21"/>
  <c r="KH6" i="21" s="1"/>
  <c r="GE34" i="21"/>
  <c r="NU34" i="21" s="1"/>
  <c r="GT29" i="21"/>
  <c r="SN29" i="21" s="1"/>
  <c r="GX34" i="21"/>
  <c r="ON34" i="21" s="1"/>
  <c r="GF33" i="21"/>
  <c r="HG33" i="21" s="1"/>
  <c r="GO6" i="21"/>
  <c r="HP6" i="21" s="1"/>
  <c r="GO33" i="21"/>
  <c r="OE33" i="21" s="1"/>
  <c r="PF33" i="21" s="1"/>
  <c r="GG32" i="21"/>
  <c r="GE33" i="21"/>
  <c r="HF33" i="21" s="1"/>
  <c r="GG29" i="21"/>
  <c r="HH29" i="21" s="1"/>
  <c r="GP34" i="21"/>
  <c r="OF34" i="21" s="1"/>
  <c r="PG34" i="21" s="1"/>
  <c r="GE29" i="21"/>
  <c r="HF29" i="21" s="1"/>
  <c r="GP32" i="21"/>
  <c r="HQ32" i="21" s="1"/>
  <c r="JO6" i="21"/>
  <c r="KK6" i="21" s="1"/>
  <c r="JC6" i="21"/>
  <c r="JY6" i="21" s="1"/>
  <c r="GS29" i="21"/>
  <c r="HT29" i="21" s="1"/>
  <c r="L25" i="28" s="1"/>
  <c r="HA6" i="21"/>
  <c r="IB6" i="21" s="1"/>
  <c r="HE34" i="21"/>
  <c r="OU34" i="21" s="1"/>
  <c r="PV34" i="21" s="1"/>
  <c r="GU34" i="21"/>
  <c r="HV34" i="21" s="1"/>
  <c r="JR6" i="21"/>
  <c r="KN6" i="21" s="1"/>
  <c r="JR29" i="21"/>
  <c r="KN29" i="21" s="1"/>
  <c r="GZ29" i="21"/>
  <c r="IA29" i="21" s="1"/>
  <c r="JG29" i="21"/>
  <c r="KC29" i="21" s="1"/>
  <c r="JQ6" i="21"/>
  <c r="KM6" i="21" s="1"/>
  <c r="JD29" i="21"/>
  <c r="JZ29" i="21" s="1"/>
  <c r="IX6" i="21"/>
  <c r="JT6" i="21" s="1"/>
  <c r="JG6" i="21"/>
  <c r="KC6" i="21" s="1"/>
  <c r="GS32" i="21"/>
  <c r="SM32" i="21" s="1"/>
  <c r="GU32" i="21"/>
  <c r="SO32" i="21" s="1"/>
  <c r="GR32" i="21"/>
  <c r="SL32" i="21" s="1"/>
  <c r="GJ32" i="21"/>
  <c r="HK32" i="21" s="1"/>
  <c r="GQ32" i="21"/>
  <c r="JH6" i="21"/>
  <c r="KD6" i="21" s="1"/>
  <c r="IZ6" i="21"/>
  <c r="JV6" i="21" s="1"/>
  <c r="HA33" i="21"/>
  <c r="IB33" i="21" s="1"/>
  <c r="GW33" i="21"/>
  <c r="HB32" i="21"/>
  <c r="SV32" i="21" s="1"/>
  <c r="HA29" i="21"/>
  <c r="IB29" i="21" s="1"/>
  <c r="GM34" i="21"/>
  <c r="OC34" i="21" s="1"/>
  <c r="PD34" i="21" s="1"/>
  <c r="QE34" i="21" s="1"/>
  <c r="JN6" i="21"/>
  <c r="KJ6" i="21" s="1"/>
  <c r="JI29" i="21"/>
  <c r="KE29" i="21" s="1"/>
  <c r="JE6" i="21"/>
  <c r="KA6" i="21" s="1"/>
  <c r="GV6" i="21"/>
  <c r="SP6" i="21" s="1"/>
  <c r="GL29" i="21"/>
  <c r="GG33" i="21"/>
  <c r="HH33" i="21" s="1"/>
  <c r="GQ33" i="21"/>
  <c r="OG33" i="21" s="1"/>
  <c r="PH33" i="21" s="1"/>
  <c r="HE32" i="21"/>
  <c r="IF32" i="21" s="1"/>
  <c r="GU6" i="21"/>
  <c r="HV6" i="21" s="1"/>
  <c r="GF29" i="21"/>
  <c r="NV29" i="21" s="1"/>
  <c r="OW29" i="21" s="1"/>
  <c r="PX29" i="21" s="1"/>
  <c r="QY29" i="21" s="1"/>
  <c r="MR29" i="21"/>
  <c r="HD6" i="21"/>
  <c r="IE6" i="21" s="1"/>
  <c r="GR33" i="21"/>
  <c r="HS33" i="21" s="1"/>
  <c r="GU29" i="21"/>
  <c r="OK29" i="21" s="1"/>
  <c r="PL29" i="21" s="1"/>
  <c r="QM29" i="21" s="1"/>
  <c r="RN29" i="21" s="1"/>
  <c r="GM33" i="21"/>
  <c r="HN33" i="21" s="1"/>
  <c r="GV29" i="21"/>
  <c r="OL29" i="21" s="1"/>
  <c r="PM29" i="21" s="1"/>
  <c r="GI32" i="21"/>
  <c r="GE6" i="21"/>
  <c r="NU6" i="21" s="1"/>
  <c r="OV6" i="21" s="1"/>
  <c r="HC32" i="21"/>
  <c r="GS6" i="21"/>
  <c r="HT6" i="21" s="1"/>
  <c r="GI34" i="21"/>
  <c r="HC6" i="21"/>
  <c r="ID6" i="21" s="1"/>
  <c r="GJ6" i="21"/>
  <c r="GZ6" i="21"/>
  <c r="IA6" i="21" s="1"/>
  <c r="HD29" i="21"/>
  <c r="GP6" i="21"/>
  <c r="HQ6" i="21" s="1"/>
  <c r="GQ6" i="21"/>
  <c r="OG6" i="21" s="1"/>
  <c r="PH6" i="21" s="1"/>
  <c r="GX29" i="21"/>
  <c r="GH6" i="21"/>
  <c r="HI6" i="21" s="1"/>
  <c r="GI6" i="21"/>
  <c r="HJ6" i="21" s="1"/>
  <c r="GR6" i="21"/>
  <c r="SL6" i="21" s="1"/>
  <c r="GM6" i="21"/>
  <c r="GY29" i="21"/>
  <c r="HZ29" i="21" s="1"/>
  <c r="GW6" i="21"/>
  <c r="GN6" i="21"/>
  <c r="OD6" i="21" s="1"/>
  <c r="PE6" i="21" s="1"/>
  <c r="HE6" i="21"/>
  <c r="OU6" i="21" s="1"/>
  <c r="PV6" i="21" s="1"/>
  <c r="GG6" i="21"/>
  <c r="GX6" i="21"/>
  <c r="ON6" i="21" s="1"/>
  <c r="PO6" i="21" s="1"/>
  <c r="QP6" i="21" s="1"/>
  <c r="I7" i="28"/>
  <c r="I28" i="28"/>
  <c r="I16" i="28"/>
  <c r="I14" i="28"/>
  <c r="I23" i="28"/>
  <c r="I22" i="28"/>
  <c r="I12" i="28"/>
  <c r="I26" i="28"/>
  <c r="I24" i="28"/>
  <c r="I8" i="28"/>
  <c r="I21" i="28"/>
  <c r="I30" i="28"/>
  <c r="I11" i="28"/>
  <c r="I29" i="28"/>
  <c r="I25" i="28"/>
  <c r="I10" i="28"/>
  <c r="I20" i="28"/>
  <c r="I9" i="28"/>
  <c r="I18" i="28"/>
  <c r="I17" i="28"/>
  <c r="J25" i="28"/>
  <c r="KX25" i="21"/>
  <c r="LO16" i="21"/>
  <c r="LK8" i="21"/>
  <c r="LN11" i="21"/>
  <c r="KY8" i="21"/>
  <c r="LN31" i="21"/>
  <c r="KV28" i="21"/>
  <c r="KP6" i="21"/>
  <c r="KT6" i="21"/>
  <c r="LC11" i="21"/>
  <c r="LC34" i="21"/>
  <c r="KS33" i="21"/>
  <c r="KS8" i="21"/>
  <c r="KU26" i="21"/>
  <c r="LO9" i="21"/>
  <c r="KY22" i="21"/>
  <c r="LN29" i="21"/>
  <c r="LC22" i="21"/>
  <c r="KR12" i="21"/>
  <c r="LI7" i="21"/>
  <c r="KO34" i="21"/>
  <c r="K9" i="28"/>
  <c r="U9" i="28" s="1"/>
  <c r="LN28" i="21"/>
  <c r="K22" i="28"/>
  <c r="U22" i="28" s="1"/>
  <c r="LL6" i="21"/>
  <c r="KP31" i="21"/>
  <c r="KW33" i="21"/>
  <c r="LJ31" i="21"/>
  <c r="KY32" i="21"/>
  <c r="KZ25" i="21"/>
  <c r="LD19" i="21"/>
  <c r="LH22" i="21"/>
  <c r="LN27" i="21"/>
  <c r="LD32" i="21"/>
  <c r="KS19" i="21"/>
  <c r="KP32" i="21"/>
  <c r="LE6" i="21"/>
  <c r="KY11" i="21"/>
  <c r="LM22" i="21"/>
  <c r="LN14" i="21"/>
  <c r="KX31" i="21"/>
  <c r="LM24" i="21"/>
  <c r="K14" i="28"/>
  <c r="U14" i="28" s="1"/>
  <c r="KQ23" i="21"/>
  <c r="KX10" i="21"/>
  <c r="LG12" i="21"/>
  <c r="LH14" i="21"/>
  <c r="LF28" i="21"/>
  <c r="KY27" i="21"/>
  <c r="O16" i="28"/>
  <c r="O9" i="28"/>
  <c r="J7" i="28"/>
  <c r="J29" i="28"/>
  <c r="K7" i="28"/>
  <c r="U7" i="28" s="1"/>
  <c r="KR27" i="21"/>
  <c r="LE24" i="21"/>
  <c r="LA34" i="21"/>
  <c r="LO14" i="21"/>
  <c r="KU31" i="21"/>
  <c r="KV31" i="21"/>
  <c r="KS34" i="21"/>
  <c r="LK26" i="21"/>
  <c r="LQ34" i="21"/>
  <c r="KP27" i="21"/>
  <c r="LH27" i="21"/>
  <c r="LB16" i="21"/>
  <c r="LI15" i="21"/>
  <c r="KS26" i="21"/>
  <c r="LD26" i="21"/>
  <c r="KY26" i="21"/>
  <c r="KZ31" i="21"/>
  <c r="LA21" i="21"/>
  <c r="LI17" i="21"/>
  <c r="O12" i="28"/>
  <c r="LA26" i="21"/>
  <c r="KP34" i="21"/>
  <c r="LB7" i="21"/>
  <c r="LL22" i="21"/>
  <c r="KZ23" i="21"/>
  <c r="LM30" i="21"/>
  <c r="KQ33" i="21"/>
  <c r="KX27" i="21"/>
  <c r="K27" i="28"/>
  <c r="U27" i="28" s="1"/>
  <c r="O7" i="28"/>
  <c r="J28" i="28"/>
  <c r="J27" i="28"/>
  <c r="O10" i="28"/>
  <c r="I15" i="28"/>
  <c r="I27" i="28"/>
  <c r="J26" i="28"/>
  <c r="I19" i="28"/>
  <c r="R20" i="28"/>
  <c r="J12" i="28"/>
  <c r="O15" i="28"/>
  <c r="J24" i="28"/>
  <c r="O27" i="28"/>
  <c r="J23" i="28"/>
  <c r="K30" i="28"/>
  <c r="U30" i="28" s="1"/>
  <c r="K24" i="28"/>
  <c r="U24" i="28" s="1"/>
  <c r="KY33" i="21"/>
  <c r="KZ11" i="21"/>
  <c r="LL11" i="21"/>
  <c r="LA11" i="21"/>
  <c r="K28" i="28"/>
  <c r="U28" i="28" s="1"/>
  <c r="LJ20" i="21"/>
  <c r="KO9" i="21"/>
  <c r="LB9" i="21"/>
  <c r="KT7" i="21"/>
  <c r="KT25" i="21"/>
  <c r="LH20" i="21"/>
  <c r="KO6" i="21"/>
  <c r="KV30" i="21"/>
  <c r="K21" i="28"/>
  <c r="U21" i="28" s="1"/>
  <c r="KW34" i="21"/>
  <c r="KS31" i="21"/>
  <c r="KQ7" i="21"/>
  <c r="KY18" i="21"/>
  <c r="LD31" i="21"/>
  <c r="KX28" i="21"/>
  <c r="KU24" i="21"/>
  <c r="LC18" i="21"/>
  <c r="LO18" i="21"/>
  <c r="K19" i="28"/>
  <c r="U19" i="28" s="1"/>
  <c r="LB20" i="21"/>
  <c r="KO8" i="21"/>
  <c r="J35" i="32"/>
  <c r="E26" i="32"/>
  <c r="E27" i="32"/>
  <c r="E28" i="32"/>
  <c r="G26" i="32"/>
  <c r="G27" i="32"/>
  <c r="G28" i="32"/>
  <c r="F33" i="32"/>
  <c r="F34" i="32"/>
  <c r="F35" i="32"/>
  <c r="K35" i="32"/>
  <c r="P33" i="32"/>
  <c r="P34" i="32"/>
  <c r="P35" i="32"/>
  <c r="K26" i="32"/>
  <c r="K27" i="32"/>
  <c r="K28" i="32"/>
  <c r="E35" i="32"/>
  <c r="D28" i="32"/>
  <c r="J28" i="32"/>
  <c r="JO27" i="21"/>
  <c r="KK27" i="21" s="1"/>
  <c r="JR30" i="21"/>
  <c r="KN30" i="21" s="1"/>
  <c r="JL31" i="21"/>
  <c r="KH31" i="21" s="1"/>
  <c r="K35" i="19"/>
  <c r="JQ15" i="21"/>
  <c r="KM15" i="21" s="1"/>
  <c r="GE31" i="21"/>
  <c r="RY31" i="21" s="1"/>
  <c r="JQ30" i="21"/>
  <c r="KM30" i="21" s="1"/>
  <c r="HE28" i="21"/>
  <c r="IF28" i="21" s="1"/>
  <c r="JQ31" i="21"/>
  <c r="KM31" i="21" s="1"/>
  <c r="JO7" i="21"/>
  <c r="KK7" i="21" s="1"/>
  <c r="JN7" i="21"/>
  <c r="KJ7" i="21" s="1"/>
  <c r="JM31" i="21"/>
  <c r="KI31" i="21" s="1"/>
  <c r="JO30" i="21"/>
  <c r="KK30" i="21" s="1"/>
  <c r="JM27" i="21"/>
  <c r="KI27" i="21" s="1"/>
  <c r="JL16" i="21"/>
  <c r="JL28" i="21"/>
  <c r="KH28" i="21" s="1"/>
  <c r="JN31" i="21"/>
  <c r="KJ31" i="21" s="1"/>
  <c r="GU16" i="21"/>
  <c r="OK16" i="21" s="1"/>
  <c r="PL16" i="21" s="1"/>
  <c r="QM16" i="21" s="1"/>
  <c r="RN16" i="21" s="1"/>
  <c r="GH27" i="21"/>
  <c r="HI27" i="21" s="1"/>
  <c r="JL15" i="21"/>
  <c r="KH15" i="21" s="1"/>
  <c r="JR27" i="21"/>
  <c r="KN27" i="21" s="1"/>
  <c r="JK28" i="21"/>
  <c r="KG28" i="21" s="1"/>
  <c r="JN30" i="21"/>
  <c r="KJ30" i="21" s="1"/>
  <c r="JP28" i="21"/>
  <c r="KL28" i="21" s="1"/>
  <c r="JO16" i="21"/>
  <c r="JM16" i="21"/>
  <c r="GT16" i="21"/>
  <c r="OJ16" i="21" s="1"/>
  <c r="GR30" i="21"/>
  <c r="SL30" i="21" s="1"/>
  <c r="GV27" i="21"/>
  <c r="HW27" i="21" s="1"/>
  <c r="JP30" i="21"/>
  <c r="KL30" i="21" s="1"/>
  <c r="JL30" i="21"/>
  <c r="KH30" i="21" s="1"/>
  <c r="JO28" i="21"/>
  <c r="KK28" i="21" s="1"/>
  <c r="JQ28" i="21"/>
  <c r="KM28" i="21" s="1"/>
  <c r="JP15" i="21"/>
  <c r="KL15" i="21" s="1"/>
  <c r="KK16" i="21"/>
  <c r="JR31" i="21"/>
  <c r="KN31" i="21" s="1"/>
  <c r="JK7" i="21"/>
  <c r="KG7" i="21" s="1"/>
  <c r="JL7" i="21"/>
  <c r="KH7" i="21" s="1"/>
  <c r="JK15" i="21"/>
  <c r="KG15" i="21" s="1"/>
  <c r="JN16" i="21"/>
  <c r="KN16" i="21"/>
  <c r="JJ15" i="21"/>
  <c r="KF15" i="21" s="1"/>
  <c r="JE27" i="21"/>
  <c r="KA27" i="21" s="1"/>
  <c r="JN27" i="21"/>
  <c r="KJ27" i="21" s="1"/>
  <c r="JO15" i="21"/>
  <c r="KK15" i="21" s="1"/>
  <c r="JN28" i="21"/>
  <c r="KJ28" i="21" s="1"/>
  <c r="JJ16" i="21"/>
  <c r="KH16" i="21"/>
  <c r="JK30" i="21"/>
  <c r="KG30" i="21" s="1"/>
  <c r="JP7" i="21"/>
  <c r="KL7" i="21" s="1"/>
  <c r="JM30" i="21"/>
  <c r="KI30" i="21" s="1"/>
  <c r="GV31" i="21"/>
  <c r="HW31" i="21" s="1"/>
  <c r="JJ7" i="21"/>
  <c r="KF7" i="21" s="1"/>
  <c r="JO31" i="21"/>
  <c r="KK31" i="21" s="1"/>
  <c r="JM28" i="21"/>
  <c r="KI28" i="21" s="1"/>
  <c r="JN15" i="21"/>
  <c r="KJ15" i="21" s="1"/>
  <c r="JP27" i="21"/>
  <c r="KL27" i="21" s="1"/>
  <c r="JK16" i="21"/>
  <c r="GM15" i="21"/>
  <c r="HN15" i="21" s="1"/>
  <c r="JC30" i="21"/>
  <c r="JY30" i="21" s="1"/>
  <c r="JK31" i="21"/>
  <c r="KG31" i="21" s="1"/>
  <c r="JM15" i="21"/>
  <c r="KI15" i="21" s="1"/>
  <c r="JM7" i="21"/>
  <c r="KI7" i="21" s="1"/>
  <c r="JQ27" i="21"/>
  <c r="KM27" i="21" s="1"/>
  <c r="JK27" i="21"/>
  <c r="KG27" i="21" s="1"/>
  <c r="JP16" i="21"/>
  <c r="KJ16" i="21"/>
  <c r="P35" i="19"/>
  <c r="KF16" i="21"/>
  <c r="GN30" i="21"/>
  <c r="OD30" i="21" s="1"/>
  <c r="PE30" i="21" s="1"/>
  <c r="QF30" i="21" s="1"/>
  <c r="GW15" i="21"/>
  <c r="JR15" i="21"/>
  <c r="KN15" i="21" s="1"/>
  <c r="JL27" i="21"/>
  <c r="KH27" i="21" s="1"/>
  <c r="JR28" i="21"/>
  <c r="KN28" i="21" s="1"/>
  <c r="KM16" i="21"/>
  <c r="KL16" i="21"/>
  <c r="M35" i="19"/>
  <c r="JJ30" i="21"/>
  <c r="KF30" i="21" s="1"/>
  <c r="GT28" i="21"/>
  <c r="JJ28" i="21"/>
  <c r="KF28" i="21" s="1"/>
  <c r="JP31" i="21"/>
  <c r="KL31" i="21" s="1"/>
  <c r="JJ31" i="21"/>
  <c r="KF31" i="21" s="1"/>
  <c r="JR7" i="21"/>
  <c r="KN7" i="21" s="1"/>
  <c r="JQ16" i="21"/>
  <c r="KI16" i="21"/>
  <c r="G35" i="19"/>
  <c r="JQ7" i="21"/>
  <c r="KM7" i="21" s="1"/>
  <c r="JJ27" i="21"/>
  <c r="KF27" i="21" s="1"/>
  <c r="KG16" i="21"/>
  <c r="GG8" i="21"/>
  <c r="NW8" i="21" s="1"/>
  <c r="OX8" i="21" s="1"/>
  <c r="GO13" i="21"/>
  <c r="OE13" i="21" s="1"/>
  <c r="PF13" i="21" s="1"/>
  <c r="QG13" i="21" s="1"/>
  <c r="RH13" i="21" s="1"/>
  <c r="HA11" i="21"/>
  <c r="ML11" i="21" s="1"/>
  <c r="JF9" i="21"/>
  <c r="GH19" i="21"/>
  <c r="SB19" i="21" s="1"/>
  <c r="GX19" i="21"/>
  <c r="ON19" i="21" s="1"/>
  <c r="PO19" i="21" s="1"/>
  <c r="QP19" i="21" s="1"/>
  <c r="JE19" i="21"/>
  <c r="GO9" i="21"/>
  <c r="OE9" i="21" s="1"/>
  <c r="PF9" i="21" s="1"/>
  <c r="QG9" i="21" s="1"/>
  <c r="GF37" i="21"/>
  <c r="GF9" i="21"/>
  <c r="LQ9" i="21" s="1"/>
  <c r="GO37" i="21"/>
  <c r="JG18" i="21"/>
  <c r="GV18" i="21"/>
  <c r="SP18" i="21" s="1"/>
  <c r="GJ18" i="21"/>
  <c r="JR21" i="21"/>
  <c r="JQ17" i="21"/>
  <c r="JO24" i="21"/>
  <c r="JN21" i="21"/>
  <c r="JM17" i="21"/>
  <c r="JK24" i="21"/>
  <c r="JJ21" i="21"/>
  <c r="JI17" i="21"/>
  <c r="JG24" i="21"/>
  <c r="JF21" i="21"/>
  <c r="JE17" i="21"/>
  <c r="JC24" i="21"/>
  <c r="JB21" i="21"/>
  <c r="JA17" i="21"/>
  <c r="IY24" i="21"/>
  <c r="IX21" i="21"/>
  <c r="IW17" i="21"/>
  <c r="HD24" i="21"/>
  <c r="OT24" i="21" s="1"/>
  <c r="PU24" i="21" s="1"/>
  <c r="QV24" i="21" s="1"/>
  <c r="RW24" i="21" s="1"/>
  <c r="HC21" i="21"/>
  <c r="SW21" i="21" s="1"/>
  <c r="HB17" i="21"/>
  <c r="OR17" i="21" s="1"/>
  <c r="PS17" i="21" s="1"/>
  <c r="GZ24" i="21"/>
  <c r="GY21" i="21"/>
  <c r="OO21" i="21" s="1"/>
  <c r="PP21" i="21" s="1"/>
  <c r="GX17" i="21"/>
  <c r="ON17" i="21" s="1"/>
  <c r="PO17" i="21" s="1"/>
  <c r="GV24" i="21"/>
  <c r="OL24" i="21" s="1"/>
  <c r="PM24" i="21" s="1"/>
  <c r="QN24" i="21" s="1"/>
  <c r="GU21" i="21"/>
  <c r="GT17" i="21"/>
  <c r="SN17" i="21" s="1"/>
  <c r="GR24" i="21"/>
  <c r="OH24" i="21" s="1"/>
  <c r="PI24" i="21" s="1"/>
  <c r="QJ24" i="21" s="1"/>
  <c r="GQ21" i="21"/>
  <c r="SK21" i="21" s="1"/>
  <c r="GP17" i="21"/>
  <c r="SJ17" i="21" s="1"/>
  <c r="GN24" i="21"/>
  <c r="GM21" i="21"/>
  <c r="SG21" i="21" s="1"/>
  <c r="GL17" i="21"/>
  <c r="OB17" i="21" s="1"/>
  <c r="PC17" i="21" s="1"/>
  <c r="GJ24" i="21"/>
  <c r="NZ24" i="21" s="1"/>
  <c r="PA24" i="21" s="1"/>
  <c r="GI21" i="21"/>
  <c r="NY21" i="21" s="1"/>
  <c r="OZ21" i="21" s="1"/>
  <c r="GH17" i="21"/>
  <c r="NX17" i="21" s="1"/>
  <c r="OY17" i="21" s="1"/>
  <c r="PZ17" i="21" s="1"/>
  <c r="RA17" i="21" s="1"/>
  <c r="GF24" i="21"/>
  <c r="GE21" i="21"/>
  <c r="RY21" i="21" s="1"/>
  <c r="JQ13" i="21"/>
  <c r="JP8" i="21"/>
  <c r="JN10" i="21"/>
  <c r="JL12" i="21"/>
  <c r="JJ14" i="21"/>
  <c r="JI9" i="21"/>
  <c r="JG11" i="21"/>
  <c r="JE13" i="21"/>
  <c r="JD8" i="21"/>
  <c r="JB10" i="21"/>
  <c r="IZ12" i="21"/>
  <c r="IX14" i="21"/>
  <c r="IW9" i="21"/>
  <c r="HD11" i="21"/>
  <c r="OT11" i="21" s="1"/>
  <c r="PU11" i="21" s="1"/>
  <c r="HB13" i="21"/>
  <c r="GZ14" i="21"/>
  <c r="ST14" i="21" s="1"/>
  <c r="GY9" i="21"/>
  <c r="MJ9" i="21" s="1"/>
  <c r="GW11" i="21"/>
  <c r="OM11" i="21" s="1"/>
  <c r="PN11" i="21" s="1"/>
  <c r="QO11" i="21" s="1"/>
  <c r="GU13" i="21"/>
  <c r="GT8" i="21"/>
  <c r="GR10" i="21"/>
  <c r="SL10" i="21" s="1"/>
  <c r="GP12" i="21"/>
  <c r="OF12" i="21" s="1"/>
  <c r="GN14" i="21"/>
  <c r="OD14" i="21" s="1"/>
  <c r="PE14" i="21" s="1"/>
  <c r="QF14" i="21" s="1"/>
  <c r="RG14" i="21" s="1"/>
  <c r="GM9" i="21"/>
  <c r="LX9" i="21" s="1"/>
  <c r="GK11" i="21"/>
  <c r="LV11" i="21" s="1"/>
  <c r="GI13" i="21"/>
  <c r="SC13" i="21" s="1"/>
  <c r="GH8" i="21"/>
  <c r="GF10" i="21"/>
  <c r="RZ10" i="21" s="1"/>
  <c r="JR18" i="21"/>
  <c r="JF18" i="21"/>
  <c r="GU18" i="21"/>
  <c r="GI18" i="21"/>
  <c r="NY18" i="21" s="1"/>
  <c r="OZ18" i="21" s="1"/>
  <c r="QA18" i="21" s="1"/>
  <c r="JR20" i="21"/>
  <c r="JP26" i="21"/>
  <c r="JO23" i="21"/>
  <c r="JN20" i="21"/>
  <c r="JL26" i="21"/>
  <c r="JK23" i="21"/>
  <c r="JJ20" i="21"/>
  <c r="JH26" i="21"/>
  <c r="JG23" i="21"/>
  <c r="JF20" i="21"/>
  <c r="JD26" i="21"/>
  <c r="JC23" i="21"/>
  <c r="JB20" i="21"/>
  <c r="IZ26" i="21"/>
  <c r="IY23" i="21"/>
  <c r="IX20" i="21"/>
  <c r="HE26" i="21"/>
  <c r="OU26" i="21" s="1"/>
  <c r="PV26" i="21" s="1"/>
  <c r="HD23" i="21"/>
  <c r="HC20" i="21"/>
  <c r="SW20" i="21" s="1"/>
  <c r="HA26" i="21"/>
  <c r="OQ26" i="21" s="1"/>
  <c r="PR26" i="21" s="1"/>
  <c r="QS26" i="21" s="1"/>
  <c r="RT26" i="21" s="1"/>
  <c r="GZ23" i="21"/>
  <c r="OP23" i="21" s="1"/>
  <c r="PQ23" i="21" s="1"/>
  <c r="GY20" i="21"/>
  <c r="OO20" i="21" s="1"/>
  <c r="GW26" i="21"/>
  <c r="OM26" i="21" s="1"/>
  <c r="PN26" i="21" s="1"/>
  <c r="QO26" i="21" s="1"/>
  <c r="RP26" i="21" s="1"/>
  <c r="GV23" i="21"/>
  <c r="GU20" i="21"/>
  <c r="SO20" i="21" s="1"/>
  <c r="GS26" i="21"/>
  <c r="N22" i="28" s="1"/>
  <c r="GR23" i="21"/>
  <c r="SL23" i="21" s="1"/>
  <c r="GQ20" i="21"/>
  <c r="GO26" i="21"/>
  <c r="GN23" i="21"/>
  <c r="SH23" i="21" s="1"/>
  <c r="GM20" i="21"/>
  <c r="SG20" i="21" s="1"/>
  <c r="GK26" i="21"/>
  <c r="OA26" i="21" s="1"/>
  <c r="PB26" i="21" s="1"/>
  <c r="QC26" i="21" s="1"/>
  <c r="RD26" i="21" s="1"/>
  <c r="GJ23" i="21"/>
  <c r="NZ23" i="21" s="1"/>
  <c r="PA23" i="21" s="1"/>
  <c r="GI20" i="21"/>
  <c r="GG26" i="21"/>
  <c r="SA26" i="21" s="1"/>
  <c r="GF23" i="21"/>
  <c r="RZ23" i="21" s="1"/>
  <c r="LQ23" i="21"/>
  <c r="GE20" i="21"/>
  <c r="NU20" i="21" s="1"/>
  <c r="JQ12" i="21"/>
  <c r="JO14" i="21"/>
  <c r="JN9" i="21"/>
  <c r="JL11" i="21"/>
  <c r="JJ13" i="21"/>
  <c r="JI8" i="21"/>
  <c r="JG10" i="21"/>
  <c r="JE12" i="21"/>
  <c r="JC14" i="21"/>
  <c r="JB9" i="21"/>
  <c r="IZ11" i="21"/>
  <c r="IX13" i="21"/>
  <c r="IW8" i="21"/>
  <c r="HD10" i="21"/>
  <c r="OT10" i="21" s="1"/>
  <c r="PU10" i="21" s="1"/>
  <c r="HB12" i="21"/>
  <c r="OR12" i="21" s="1"/>
  <c r="GZ13" i="21"/>
  <c r="OP13" i="21" s="1"/>
  <c r="PQ13" i="21" s="1"/>
  <c r="QR13" i="21" s="1"/>
  <c r="GY8" i="21"/>
  <c r="MJ8" i="21" s="1"/>
  <c r="GW10" i="21"/>
  <c r="SQ10" i="21" s="1"/>
  <c r="GU12" i="21"/>
  <c r="OK12" i="21" s="1"/>
  <c r="GS14" i="21"/>
  <c r="GR9" i="21"/>
  <c r="OH9" i="21" s="1"/>
  <c r="GP11" i="21"/>
  <c r="OF11" i="21" s="1"/>
  <c r="PG11" i="21" s="1"/>
  <c r="QH11" i="21" s="1"/>
  <c r="RI11" i="21" s="1"/>
  <c r="GN13" i="21"/>
  <c r="GM8" i="21"/>
  <c r="LX8" i="21" s="1"/>
  <c r="GK10" i="21"/>
  <c r="OA10" i="21" s="1"/>
  <c r="PB10" i="21" s="1"/>
  <c r="QC10" i="21" s="1"/>
  <c r="GI12" i="21"/>
  <c r="NY12" i="21" s="1"/>
  <c r="OZ12" i="21" s="1"/>
  <c r="GG14" i="21"/>
  <c r="GF8" i="21"/>
  <c r="NV8" i="21" s="1"/>
  <c r="OW8" i="21" s="1"/>
  <c r="JQ18" i="21"/>
  <c r="JE18" i="21"/>
  <c r="GT18" i="21"/>
  <c r="OJ18" i="21" s="1"/>
  <c r="PK18" i="21" s="1"/>
  <c r="QL18" i="21" s="1"/>
  <c r="GH18" i="21"/>
  <c r="JR19" i="21"/>
  <c r="JP25" i="21"/>
  <c r="JO22" i="21"/>
  <c r="JN19" i="21"/>
  <c r="JL25" i="21"/>
  <c r="JK22" i="21"/>
  <c r="JJ19" i="21"/>
  <c r="JH25" i="21"/>
  <c r="JG22" i="21"/>
  <c r="JF19" i="21"/>
  <c r="JD25" i="21"/>
  <c r="JC22" i="21"/>
  <c r="JB19" i="21"/>
  <c r="IZ25" i="21"/>
  <c r="IY22" i="21"/>
  <c r="IX19" i="21"/>
  <c r="HE25" i="21"/>
  <c r="SY25" i="21" s="1"/>
  <c r="HD22" i="21"/>
  <c r="SX22" i="21" s="1"/>
  <c r="HC19" i="21"/>
  <c r="SW19" i="21" s="1"/>
  <c r="HA25" i="21"/>
  <c r="GZ22" i="21"/>
  <c r="ST22" i="21" s="1"/>
  <c r="GY19" i="21"/>
  <c r="OO19" i="21" s="1"/>
  <c r="GW25" i="21"/>
  <c r="OM25" i="21" s="1"/>
  <c r="GV22" i="21"/>
  <c r="OL22" i="21" s="1"/>
  <c r="GU19" i="21"/>
  <c r="GS25" i="21"/>
  <c r="N21" i="28" s="1"/>
  <c r="GR22" i="21"/>
  <c r="OH22" i="21" s="1"/>
  <c r="PI22" i="21" s="1"/>
  <c r="QJ22" i="21" s="1"/>
  <c r="RK22" i="21" s="1"/>
  <c r="GQ19" i="21"/>
  <c r="SK19" i="21" s="1"/>
  <c r="GO25" i="21"/>
  <c r="SI25" i="21" s="1"/>
  <c r="GN22" i="21"/>
  <c r="OD22" i="21" s="1"/>
  <c r="PE22" i="21" s="1"/>
  <c r="GM19" i="21"/>
  <c r="OC19" i="21" s="1"/>
  <c r="PD19" i="21" s="1"/>
  <c r="GK25" i="21"/>
  <c r="SE25" i="21" s="1"/>
  <c r="GJ22" i="21"/>
  <c r="SD22" i="21" s="1"/>
  <c r="GI19" i="21"/>
  <c r="SC19" i="21" s="1"/>
  <c r="GG25" i="21"/>
  <c r="NW25" i="21" s="1"/>
  <c r="OX25" i="21" s="1"/>
  <c r="PY25" i="21" s="1"/>
  <c r="GF22" i="21"/>
  <c r="RZ22" i="21" s="1"/>
  <c r="GE19" i="21"/>
  <c r="JQ11" i="21"/>
  <c r="KM11" i="21" s="1"/>
  <c r="JO13" i="21"/>
  <c r="JN8" i="21"/>
  <c r="JL10" i="21"/>
  <c r="JJ12" i="21"/>
  <c r="JH14" i="21"/>
  <c r="JG9" i="21"/>
  <c r="JE11" i="21"/>
  <c r="JC13" i="21"/>
  <c r="JB8" i="21"/>
  <c r="IZ10" i="21"/>
  <c r="IX12" i="21"/>
  <c r="HE14" i="21"/>
  <c r="SY14" i="21" s="1"/>
  <c r="HD9" i="21"/>
  <c r="OT9" i="21" s="1"/>
  <c r="PU9" i="21" s="1"/>
  <c r="QV9" i="21" s="1"/>
  <c r="RW9" i="21" s="1"/>
  <c r="HB11" i="21"/>
  <c r="SV11" i="21" s="1"/>
  <c r="GZ12" i="21"/>
  <c r="GX14" i="21"/>
  <c r="GW9" i="21"/>
  <c r="OM9" i="21" s="1"/>
  <c r="PN9" i="21" s="1"/>
  <c r="GU11" i="21"/>
  <c r="OK11" i="21" s="1"/>
  <c r="PL11" i="21" s="1"/>
  <c r="GS13" i="21"/>
  <c r="OI13" i="21" s="1"/>
  <c r="GR8" i="21"/>
  <c r="GP10" i="21"/>
  <c r="OF10" i="21" s="1"/>
  <c r="PG10" i="21" s="1"/>
  <c r="JP18" i="21"/>
  <c r="JD18" i="21"/>
  <c r="HE18" i="21"/>
  <c r="SY18" i="21" s="1"/>
  <c r="GS18" i="21"/>
  <c r="SM18" i="21" s="1"/>
  <c r="GG18" i="21"/>
  <c r="JR17" i="21"/>
  <c r="JP24" i="21"/>
  <c r="JO21" i="21"/>
  <c r="JN17" i="21"/>
  <c r="JL24" i="21"/>
  <c r="JK21" i="21"/>
  <c r="JJ17" i="21"/>
  <c r="JH24" i="21"/>
  <c r="JG21" i="21"/>
  <c r="JF17" i="21"/>
  <c r="JD24" i="21"/>
  <c r="JC21" i="21"/>
  <c r="JB17" i="21"/>
  <c r="IZ24" i="21"/>
  <c r="IY21" i="21"/>
  <c r="IX17" i="21"/>
  <c r="HE24" i="21"/>
  <c r="OU24" i="21" s="1"/>
  <c r="PV24" i="21" s="1"/>
  <c r="QW24" i="21" s="1"/>
  <c r="HD21" i="21"/>
  <c r="SX21" i="21" s="1"/>
  <c r="HC17" i="21"/>
  <c r="SW17" i="21" s="1"/>
  <c r="HA24" i="21"/>
  <c r="OQ24" i="21" s="1"/>
  <c r="PR24" i="21" s="1"/>
  <c r="GZ21" i="21"/>
  <c r="ST21" i="21" s="1"/>
  <c r="GY17" i="21"/>
  <c r="SS17" i="21" s="1"/>
  <c r="GW24" i="21"/>
  <c r="GV21" i="21"/>
  <c r="GU17" i="21"/>
  <c r="SO17" i="21" s="1"/>
  <c r="GS24" i="21"/>
  <c r="N20" i="28" s="1"/>
  <c r="GR21" i="21"/>
  <c r="GQ17" i="21"/>
  <c r="SK17" i="21" s="1"/>
  <c r="GO24" i="21"/>
  <c r="GN21" i="21"/>
  <c r="OD21" i="21" s="1"/>
  <c r="PE21" i="21" s="1"/>
  <c r="GM17" i="21"/>
  <c r="GK24" i="21"/>
  <c r="OA24" i="21" s="1"/>
  <c r="PB24" i="21" s="1"/>
  <c r="QC24" i="21" s="1"/>
  <c r="GJ21" i="21"/>
  <c r="SD21" i="21" s="1"/>
  <c r="GI17" i="21"/>
  <c r="GG24" i="21"/>
  <c r="GF21" i="21"/>
  <c r="GE17" i="21"/>
  <c r="NU17" i="21" s="1"/>
  <c r="OV17" i="21" s="1"/>
  <c r="JQ10" i="21"/>
  <c r="KM10" i="21" s="1"/>
  <c r="JO12" i="21"/>
  <c r="JM14" i="21"/>
  <c r="JL9" i="21"/>
  <c r="JJ11" i="21"/>
  <c r="JH13" i="21"/>
  <c r="JG8" i="21"/>
  <c r="JE10" i="21"/>
  <c r="JC12" i="21"/>
  <c r="JA14" i="21"/>
  <c r="IZ9" i="21"/>
  <c r="JO18" i="21"/>
  <c r="JC18" i="21"/>
  <c r="HD18" i="21"/>
  <c r="SX18" i="21" s="1"/>
  <c r="GR18" i="21"/>
  <c r="SL18" i="21" s="1"/>
  <c r="GF18" i="21"/>
  <c r="NV18" i="21" s="1"/>
  <c r="OW18" i="21" s="1"/>
  <c r="LQ18" i="21"/>
  <c r="JQ26" i="21"/>
  <c r="JP23" i="21"/>
  <c r="JO20" i="21"/>
  <c r="JM26" i="21"/>
  <c r="JL23" i="21"/>
  <c r="JK20" i="21"/>
  <c r="JI26" i="21"/>
  <c r="JH23" i="21"/>
  <c r="JG20" i="21"/>
  <c r="JE26" i="21"/>
  <c r="JD23" i="21"/>
  <c r="JC20" i="21"/>
  <c r="JA26" i="21"/>
  <c r="IZ23" i="21"/>
  <c r="IY20" i="21"/>
  <c r="IW26" i="21"/>
  <c r="HE23" i="21"/>
  <c r="SY23" i="21" s="1"/>
  <c r="HD20" i="21"/>
  <c r="OT20" i="21" s="1"/>
  <c r="PU20" i="21" s="1"/>
  <c r="HB26" i="21"/>
  <c r="OR26" i="21" s="1"/>
  <c r="PS26" i="21" s="1"/>
  <c r="HA23" i="21"/>
  <c r="GZ20" i="21"/>
  <c r="GX26" i="21"/>
  <c r="GW23" i="21"/>
  <c r="SQ23" i="21" s="1"/>
  <c r="GV20" i="21"/>
  <c r="OL20" i="21" s="1"/>
  <c r="PM20" i="21" s="1"/>
  <c r="QN20" i="21" s="1"/>
  <c r="RO20" i="21" s="1"/>
  <c r="GT26" i="21"/>
  <c r="GS23" i="21"/>
  <c r="OI23" i="21" s="1"/>
  <c r="PJ23" i="21" s="1"/>
  <c r="QK23" i="21" s="1"/>
  <c r="RL23" i="21" s="1"/>
  <c r="GR20" i="21"/>
  <c r="OH20" i="21" s="1"/>
  <c r="PI20" i="21" s="1"/>
  <c r="GP26" i="21"/>
  <c r="OF26" i="21" s="1"/>
  <c r="PG26" i="21" s="1"/>
  <c r="GO23" i="21"/>
  <c r="SI23" i="21" s="1"/>
  <c r="GN20" i="21"/>
  <c r="OD20" i="21" s="1"/>
  <c r="PE20" i="21" s="1"/>
  <c r="QF20" i="21" s="1"/>
  <c r="RG20" i="21" s="1"/>
  <c r="GL26" i="21"/>
  <c r="SF26" i="21" s="1"/>
  <c r="GK23" i="21"/>
  <c r="OA23" i="21" s="1"/>
  <c r="PB23" i="21" s="1"/>
  <c r="QC23" i="21" s="1"/>
  <c r="GJ20" i="21"/>
  <c r="GH26" i="21"/>
  <c r="NX26" i="21" s="1"/>
  <c r="OY26" i="21" s="1"/>
  <c r="PZ26" i="21" s="1"/>
  <c r="RA26" i="21" s="1"/>
  <c r="GG23" i="21"/>
  <c r="SA23" i="21" s="1"/>
  <c r="GF20" i="21"/>
  <c r="LQ20" i="21" s="1"/>
  <c r="JR14" i="21"/>
  <c r="JQ9" i="21"/>
  <c r="KM9" i="21" s="1"/>
  <c r="JO11" i="21"/>
  <c r="JM13" i="21"/>
  <c r="JL8" i="21"/>
  <c r="JJ10" i="21"/>
  <c r="JH12" i="21"/>
  <c r="JF14" i="21"/>
  <c r="JE9" i="21"/>
  <c r="JC11" i="21"/>
  <c r="JA13" i="21"/>
  <c r="IZ8" i="21"/>
  <c r="IX10" i="21"/>
  <c r="HE12" i="21"/>
  <c r="SY12" i="21" s="1"/>
  <c r="HC14" i="21"/>
  <c r="HB9" i="21"/>
  <c r="OR9" i="21" s="1"/>
  <c r="PS9" i="21" s="1"/>
  <c r="QT9" i="21" s="1"/>
  <c r="GZ10" i="21"/>
  <c r="ST10" i="21" s="1"/>
  <c r="GX12" i="21"/>
  <c r="ON12" i="21" s="1"/>
  <c r="PO12" i="21" s="1"/>
  <c r="GV14" i="21"/>
  <c r="SP14" i="21" s="1"/>
  <c r="GU9" i="21"/>
  <c r="GS11" i="21"/>
  <c r="GQ13" i="21"/>
  <c r="OG13" i="21" s="1"/>
  <c r="PH13" i="21" s="1"/>
  <c r="QI13" i="21" s="1"/>
  <c r="GP8" i="21"/>
  <c r="SJ8" i="21" s="1"/>
  <c r="GN10" i="21"/>
  <c r="GL12" i="21"/>
  <c r="OB12" i="21" s="1"/>
  <c r="PC12" i="21" s="1"/>
  <c r="QD12" i="21" s="1"/>
  <c r="RE12" i="21" s="1"/>
  <c r="GJ14" i="21"/>
  <c r="NZ14" i="21" s="1"/>
  <c r="GI9" i="21"/>
  <c r="GG11" i="21"/>
  <c r="SA11" i="21" s="1"/>
  <c r="GE12" i="21"/>
  <c r="NU12" i="21" s="1"/>
  <c r="OV12" i="21" s="1"/>
  <c r="JN18" i="21"/>
  <c r="JB18" i="21"/>
  <c r="HC18" i="21"/>
  <c r="SW18" i="21" s="1"/>
  <c r="GQ18" i="21"/>
  <c r="SK18" i="21" s="1"/>
  <c r="GE18" i="21"/>
  <c r="RY18" i="21" s="1"/>
  <c r="JQ25" i="21"/>
  <c r="JP22" i="21"/>
  <c r="JO19" i="21"/>
  <c r="JM25" i="21"/>
  <c r="JL22" i="21"/>
  <c r="JK19" i="21"/>
  <c r="JI25" i="21"/>
  <c r="JH22" i="21"/>
  <c r="JG19" i="21"/>
  <c r="JE25" i="21"/>
  <c r="JD22" i="21"/>
  <c r="JC19" i="21"/>
  <c r="JA25" i="21"/>
  <c r="IZ22" i="21"/>
  <c r="IY19" i="21"/>
  <c r="IW25" i="21"/>
  <c r="HE22" i="21"/>
  <c r="SY22" i="21" s="1"/>
  <c r="HD19" i="21"/>
  <c r="OT19" i="21" s="1"/>
  <c r="PU19" i="21" s="1"/>
  <c r="HB25" i="21"/>
  <c r="SV25" i="21" s="1"/>
  <c r="HA22" i="21"/>
  <c r="OQ22" i="21" s="1"/>
  <c r="PR22" i="21" s="1"/>
  <c r="GZ19" i="21"/>
  <c r="OP19" i="21" s="1"/>
  <c r="PQ19" i="21" s="1"/>
  <c r="GX25" i="21"/>
  <c r="ON25" i="21" s="1"/>
  <c r="PO25" i="21" s="1"/>
  <c r="GW22" i="21"/>
  <c r="SQ22" i="21" s="1"/>
  <c r="GV19" i="21"/>
  <c r="OL19" i="21" s="1"/>
  <c r="PM19" i="21" s="1"/>
  <c r="QN19" i="21" s="1"/>
  <c r="RO19" i="21" s="1"/>
  <c r="GT25" i="21"/>
  <c r="GS22" i="21"/>
  <c r="GR19" i="21"/>
  <c r="GP25" i="21"/>
  <c r="OF25" i="21" s="1"/>
  <c r="PG25" i="21" s="1"/>
  <c r="QH25" i="21" s="1"/>
  <c r="RI25" i="21" s="1"/>
  <c r="GO22" i="21"/>
  <c r="OE22" i="21" s="1"/>
  <c r="PF22" i="21" s="1"/>
  <c r="GN19" i="21"/>
  <c r="OD19" i="21" s="1"/>
  <c r="PE19" i="21" s="1"/>
  <c r="QF19" i="21" s="1"/>
  <c r="GL25" i="21"/>
  <c r="SF25" i="21" s="1"/>
  <c r="GK22" i="21"/>
  <c r="GJ19" i="21"/>
  <c r="SD19" i="21" s="1"/>
  <c r="GH25" i="21"/>
  <c r="NX25" i="21" s="1"/>
  <c r="OY25" i="21" s="1"/>
  <c r="GG22" i="21"/>
  <c r="SA22" i="21" s="1"/>
  <c r="GF19" i="21"/>
  <c r="NV19" i="21" s="1"/>
  <c r="OW19" i="21" s="1"/>
  <c r="PX19" i="21" s="1"/>
  <c r="QY19" i="21" s="1"/>
  <c r="JR13" i="21"/>
  <c r="JQ8" i="21"/>
  <c r="KM8" i="21" s="1"/>
  <c r="JO10" i="21"/>
  <c r="JM12" i="21"/>
  <c r="JK14" i="21"/>
  <c r="JJ9" i="21"/>
  <c r="JH11" i="21"/>
  <c r="JF13" i="21"/>
  <c r="JE8" i="21"/>
  <c r="JC10" i="21"/>
  <c r="JA12" i="21"/>
  <c r="IY14" i="21"/>
  <c r="IX9" i="21"/>
  <c r="HE11" i="21"/>
  <c r="OU11" i="21" s="1"/>
  <c r="PV11" i="21" s="1"/>
  <c r="HC13" i="21"/>
  <c r="SW13" i="21" s="1"/>
  <c r="HB8" i="21"/>
  <c r="GZ9" i="21"/>
  <c r="OP9" i="21" s="1"/>
  <c r="GX11" i="21"/>
  <c r="GV13" i="21"/>
  <c r="SP13" i="21" s="1"/>
  <c r="GU8" i="21"/>
  <c r="OK8" i="21" s="1"/>
  <c r="PL8" i="21" s="1"/>
  <c r="GS10" i="21"/>
  <c r="N9" i="28" s="1"/>
  <c r="GQ12" i="21"/>
  <c r="GO14" i="21"/>
  <c r="OE14" i="21" s="1"/>
  <c r="PF14" i="21" s="1"/>
  <c r="QG14" i="21" s="1"/>
  <c r="RH14" i="21" s="1"/>
  <c r="GN9" i="21"/>
  <c r="SH9" i="21" s="1"/>
  <c r="GL11" i="21"/>
  <c r="GJ13" i="21"/>
  <c r="GI8" i="21"/>
  <c r="NY8" i="21" s="1"/>
  <c r="OZ8" i="21" s="1"/>
  <c r="QA8" i="21" s="1"/>
  <c r="RB8" i="21" s="1"/>
  <c r="GG10" i="21"/>
  <c r="NW10" i="21" s="1"/>
  <c r="OX10" i="21" s="1"/>
  <c r="GE11" i="21"/>
  <c r="JM18" i="21"/>
  <c r="JA18" i="21"/>
  <c r="HB18" i="21"/>
  <c r="GP18" i="21"/>
  <c r="SJ18" i="21" s="1"/>
  <c r="JQ24" i="21"/>
  <c r="JP21" i="21"/>
  <c r="JO17" i="21"/>
  <c r="JM24" i="21"/>
  <c r="JL21" i="21"/>
  <c r="JK17" i="21"/>
  <c r="JI24" i="21"/>
  <c r="JH21" i="21"/>
  <c r="JG17" i="21"/>
  <c r="JE24" i="21"/>
  <c r="JD21" i="21"/>
  <c r="JC17" i="21"/>
  <c r="JA24" i="21"/>
  <c r="IZ21" i="21"/>
  <c r="IY17" i="21"/>
  <c r="IW24" i="21"/>
  <c r="HE21" i="21"/>
  <c r="SY21" i="21" s="1"/>
  <c r="HD17" i="21"/>
  <c r="HB24" i="21"/>
  <c r="OR24" i="21" s="1"/>
  <c r="PS24" i="21" s="1"/>
  <c r="QT24" i="21" s="1"/>
  <c r="HA21" i="21"/>
  <c r="SU21" i="21" s="1"/>
  <c r="GZ17" i="21"/>
  <c r="ST17" i="21" s="1"/>
  <c r="GX24" i="21"/>
  <c r="ON24" i="21" s="1"/>
  <c r="PO24" i="21" s="1"/>
  <c r="QP24" i="21" s="1"/>
  <c r="RQ24" i="21" s="1"/>
  <c r="GW21" i="21"/>
  <c r="SQ21" i="21" s="1"/>
  <c r="GV17" i="21"/>
  <c r="GT24" i="21"/>
  <c r="SN24" i="21" s="1"/>
  <c r="GS21" i="21"/>
  <c r="OI21" i="21" s="1"/>
  <c r="GR17" i="21"/>
  <c r="GP24" i="21"/>
  <c r="GO21" i="21"/>
  <c r="SI21" i="21" s="1"/>
  <c r="GN17" i="21"/>
  <c r="SH17" i="21" s="1"/>
  <c r="GL24" i="21"/>
  <c r="OB24" i="21" s="1"/>
  <c r="PC24" i="21" s="1"/>
  <c r="GK21" i="21"/>
  <c r="GJ17" i="21"/>
  <c r="GH24" i="21"/>
  <c r="NX24" i="21" s="1"/>
  <c r="GG21" i="21"/>
  <c r="GF17" i="21"/>
  <c r="NV17" i="21" s="1"/>
  <c r="LQ17" i="21"/>
  <c r="JR12" i="21"/>
  <c r="JP14" i="21"/>
  <c r="JO9" i="21"/>
  <c r="JM11" i="21"/>
  <c r="JK13" i="21"/>
  <c r="JJ8" i="21"/>
  <c r="JH10" i="21"/>
  <c r="JF12" i="21"/>
  <c r="JD14" i="21"/>
  <c r="JC9" i="21"/>
  <c r="JA11" i="21"/>
  <c r="IY13" i="21"/>
  <c r="IX8" i="21"/>
  <c r="HE10" i="21"/>
  <c r="OU10" i="21" s="1"/>
  <c r="PV10" i="21" s="1"/>
  <c r="QW10" i="21" s="1"/>
  <c r="HC12" i="21"/>
  <c r="SW12" i="21" s="1"/>
  <c r="HA14" i="21"/>
  <c r="GZ8" i="21"/>
  <c r="OP8" i="21" s="1"/>
  <c r="PQ8" i="21" s="1"/>
  <c r="QR8" i="21" s="1"/>
  <c r="GX10" i="21"/>
  <c r="ON10" i="21" s="1"/>
  <c r="PO10" i="21" s="1"/>
  <c r="QP10" i="21" s="1"/>
  <c r="GV12" i="21"/>
  <c r="SP12" i="21" s="1"/>
  <c r="GT14" i="21"/>
  <c r="JL18" i="21"/>
  <c r="IZ18" i="21"/>
  <c r="HA18" i="21"/>
  <c r="GO18" i="21"/>
  <c r="OE18" i="21" s="1"/>
  <c r="PF18" i="21" s="1"/>
  <c r="JR26" i="21"/>
  <c r="JQ23" i="21"/>
  <c r="JP20" i="21"/>
  <c r="JN26" i="21"/>
  <c r="JM23" i="21"/>
  <c r="JL20" i="21"/>
  <c r="JJ26" i="21"/>
  <c r="JI23" i="21"/>
  <c r="JH20" i="21"/>
  <c r="JF26" i="21"/>
  <c r="JE23" i="21"/>
  <c r="JD20" i="21"/>
  <c r="JB26" i="21"/>
  <c r="JA23" i="21"/>
  <c r="IZ20" i="21"/>
  <c r="IX26" i="21"/>
  <c r="IW23" i="21"/>
  <c r="HE20" i="21"/>
  <c r="HC26" i="21"/>
  <c r="OS26" i="21" s="1"/>
  <c r="HB23" i="21"/>
  <c r="OR23" i="21" s="1"/>
  <c r="PS23" i="21" s="1"/>
  <c r="QT23" i="21" s="1"/>
  <c r="RU23" i="21" s="1"/>
  <c r="HA20" i="21"/>
  <c r="SU20" i="21" s="1"/>
  <c r="GY26" i="21"/>
  <c r="OO26" i="21" s="1"/>
  <c r="PP26" i="21" s="1"/>
  <c r="QQ26" i="21" s="1"/>
  <c r="GX23" i="21"/>
  <c r="ON23" i="21" s="1"/>
  <c r="PO23" i="21" s="1"/>
  <c r="QP23" i="21" s="1"/>
  <c r="GW20" i="21"/>
  <c r="SQ20" i="21" s="1"/>
  <c r="GU26" i="21"/>
  <c r="OK26" i="21" s="1"/>
  <c r="PL26" i="21" s="1"/>
  <c r="QM26" i="21" s="1"/>
  <c r="RN26" i="21" s="1"/>
  <c r="GT23" i="21"/>
  <c r="SN23" i="21" s="1"/>
  <c r="GS20" i="21"/>
  <c r="GQ26" i="21"/>
  <c r="OG26" i="21" s="1"/>
  <c r="PH26" i="21" s="1"/>
  <c r="QI26" i="21" s="1"/>
  <c r="RJ26" i="21" s="1"/>
  <c r="GP23" i="21"/>
  <c r="GO20" i="21"/>
  <c r="SI20" i="21" s="1"/>
  <c r="GM26" i="21"/>
  <c r="GL23" i="21"/>
  <c r="GK20" i="21"/>
  <c r="SE20" i="21" s="1"/>
  <c r="GI26" i="21"/>
  <c r="SC26" i="21" s="1"/>
  <c r="GH23" i="21"/>
  <c r="GG20" i="21"/>
  <c r="SA20" i="21" s="1"/>
  <c r="GE26" i="21"/>
  <c r="RY26" i="21" s="1"/>
  <c r="JK18" i="21"/>
  <c r="IY18" i="21"/>
  <c r="GZ18" i="21"/>
  <c r="OP18" i="21" s="1"/>
  <c r="PQ18" i="21" s="1"/>
  <c r="QR18" i="21" s="1"/>
  <c r="GN18" i="21"/>
  <c r="SH18" i="21" s="1"/>
  <c r="JR25" i="21"/>
  <c r="JQ22" i="21"/>
  <c r="JP19" i="21"/>
  <c r="JN25" i="21"/>
  <c r="JM22" i="21"/>
  <c r="JL19" i="21"/>
  <c r="JJ25" i="21"/>
  <c r="JI22" i="21"/>
  <c r="JH19" i="21"/>
  <c r="JF25" i="21"/>
  <c r="JE22" i="21"/>
  <c r="JD19" i="21"/>
  <c r="JB25" i="21"/>
  <c r="JA22" i="21"/>
  <c r="IZ19" i="21"/>
  <c r="IX25" i="21"/>
  <c r="IW22" i="21"/>
  <c r="HE19" i="21"/>
  <c r="OU19" i="21" s="1"/>
  <c r="PV19" i="21" s="1"/>
  <c r="QW19" i="21" s="1"/>
  <c r="HC25" i="21"/>
  <c r="SW25" i="21" s="1"/>
  <c r="HB22" i="21"/>
  <c r="SV22" i="21" s="1"/>
  <c r="HA19" i="21"/>
  <c r="GY25" i="21"/>
  <c r="SS25" i="21" s="1"/>
  <c r="GX22" i="21"/>
  <c r="SR22" i="21" s="1"/>
  <c r="GW19" i="21"/>
  <c r="GU25" i="21"/>
  <c r="GT22" i="21"/>
  <c r="GS19" i="21"/>
  <c r="GQ25" i="21"/>
  <c r="OG25" i="21" s="1"/>
  <c r="PH25" i="21" s="1"/>
  <c r="QI25" i="21" s="1"/>
  <c r="RJ25" i="21" s="1"/>
  <c r="GP22" i="21"/>
  <c r="GO19" i="21"/>
  <c r="OE19" i="21" s="1"/>
  <c r="PF19" i="21" s="1"/>
  <c r="QG19" i="21" s="1"/>
  <c r="GM25" i="21"/>
  <c r="OC25" i="21" s="1"/>
  <c r="GL22" i="21"/>
  <c r="OB22" i="21" s="1"/>
  <c r="PC22" i="21" s="1"/>
  <c r="GK19" i="21"/>
  <c r="OA19" i="21" s="1"/>
  <c r="PB19" i="21" s="1"/>
  <c r="QC19" i="21" s="1"/>
  <c r="RD19" i="21" s="1"/>
  <c r="GI25" i="21"/>
  <c r="SC25" i="21" s="1"/>
  <c r="GH22" i="21"/>
  <c r="NX22" i="21" s="1"/>
  <c r="OY22" i="21" s="1"/>
  <c r="PZ22" i="21" s="1"/>
  <c r="RA22" i="21" s="1"/>
  <c r="GG19" i="21"/>
  <c r="GE25" i="21"/>
  <c r="NU25" i="21" s="1"/>
  <c r="OV25" i="21" s="1"/>
  <c r="JR10" i="21"/>
  <c r="KN10" i="21" s="1"/>
  <c r="JP12" i="21"/>
  <c r="JN14" i="21"/>
  <c r="JM9" i="21"/>
  <c r="JK11" i="21"/>
  <c r="JI13" i="21"/>
  <c r="JH8" i="21"/>
  <c r="JF10" i="21"/>
  <c r="JD12" i="21"/>
  <c r="JB14" i="21"/>
  <c r="JA9" i="21"/>
  <c r="IY11" i="21"/>
  <c r="IW13" i="21"/>
  <c r="HE8" i="21"/>
  <c r="HC10" i="21"/>
  <c r="OS10" i="21" s="1"/>
  <c r="PT10" i="21" s="1"/>
  <c r="HA12" i="21"/>
  <c r="OQ12" i="21" s="1"/>
  <c r="PR12" i="21" s="1"/>
  <c r="QS12" i="21" s="1"/>
  <c r="GY13" i="21"/>
  <c r="OO13" i="21" s="1"/>
  <c r="PP13" i="21" s="1"/>
  <c r="QQ13" i="21" s="1"/>
  <c r="RR13" i="21" s="1"/>
  <c r="GX8" i="21"/>
  <c r="GV10" i="21"/>
  <c r="MG10" i="21" s="1"/>
  <c r="GT12" i="21"/>
  <c r="SN12" i="21" s="1"/>
  <c r="GR14" i="21"/>
  <c r="GQ9" i="21"/>
  <c r="SK9" i="21" s="1"/>
  <c r="GO11" i="21"/>
  <c r="GM13" i="21"/>
  <c r="GL8" i="21"/>
  <c r="GJ10" i="21"/>
  <c r="NZ10" i="21" s="1"/>
  <c r="PA10" i="21" s="1"/>
  <c r="GH12" i="21"/>
  <c r="NX12" i="21" s="1"/>
  <c r="GF14" i="21"/>
  <c r="NV14" i="21" s="1"/>
  <c r="OW14" i="21" s="1"/>
  <c r="PX14" i="21" s="1"/>
  <c r="GE8" i="21"/>
  <c r="JN22" i="21"/>
  <c r="JI19" i="21"/>
  <c r="JC25" i="21"/>
  <c r="IX22" i="21"/>
  <c r="HB19" i="21"/>
  <c r="SV19" i="21" s="1"/>
  <c r="GV25" i="21"/>
  <c r="SP25" i="21" s="1"/>
  <c r="GQ22" i="21"/>
  <c r="OG22" i="21" s="1"/>
  <c r="PH22" i="21" s="1"/>
  <c r="QI22" i="21" s="1"/>
  <c r="RJ22" i="21" s="1"/>
  <c r="GL19" i="21"/>
  <c r="SF19" i="21" s="1"/>
  <c r="GF25" i="21"/>
  <c r="JO8" i="21"/>
  <c r="JI14" i="21"/>
  <c r="JD13" i="21"/>
  <c r="IY12" i="21"/>
  <c r="HD13" i="21"/>
  <c r="OT13" i="21" s="1"/>
  <c r="GZ11" i="21"/>
  <c r="OP11" i="21" s="1"/>
  <c r="PQ11" i="21" s="1"/>
  <c r="GV9" i="21"/>
  <c r="SP9" i="21" s="1"/>
  <c r="GR12" i="21"/>
  <c r="SL12" i="21" s="1"/>
  <c r="GL9" i="21"/>
  <c r="OB9" i="21" s="1"/>
  <c r="PC9" i="21" s="1"/>
  <c r="GI10" i="21"/>
  <c r="NY10" i="21" s="1"/>
  <c r="OZ10" i="21" s="1"/>
  <c r="QA10" i="21" s="1"/>
  <c r="GF11" i="21"/>
  <c r="LQ11" i="21" s="1"/>
  <c r="JR24" i="21"/>
  <c r="JM21" i="21"/>
  <c r="JH17" i="21"/>
  <c r="JB24" i="21"/>
  <c r="IW21" i="21"/>
  <c r="HA17" i="21"/>
  <c r="SU17" i="21" s="1"/>
  <c r="GU24" i="21"/>
  <c r="SO24" i="21" s="1"/>
  <c r="GP21" i="21"/>
  <c r="OF21" i="21" s="1"/>
  <c r="PG21" i="21" s="1"/>
  <c r="GK17" i="21"/>
  <c r="OA17" i="21" s="1"/>
  <c r="GE24" i="21"/>
  <c r="NU24" i="21" s="1"/>
  <c r="OV24" i="21" s="1"/>
  <c r="PW24" i="21" s="1"/>
  <c r="QX24" i="21" s="1"/>
  <c r="JN13" i="21"/>
  <c r="JI12" i="21"/>
  <c r="JD11" i="21"/>
  <c r="IY10" i="21"/>
  <c r="HD12" i="21"/>
  <c r="GY14" i="21"/>
  <c r="OO14" i="21" s="1"/>
  <c r="PP14" i="21" s="1"/>
  <c r="QQ14" i="21" s="1"/>
  <c r="RR14" i="21" s="1"/>
  <c r="GV8" i="21"/>
  <c r="MG8" i="21" s="1"/>
  <c r="GR11" i="21"/>
  <c r="SL11" i="21" s="1"/>
  <c r="GO8" i="21"/>
  <c r="OE8" i="21" s="1"/>
  <c r="PF8" i="21" s="1"/>
  <c r="GK14" i="21"/>
  <c r="GH14" i="21"/>
  <c r="NX14" i="21" s="1"/>
  <c r="OY14" i="21" s="1"/>
  <c r="GE14" i="21"/>
  <c r="JR23" i="21"/>
  <c r="JM20" i="21"/>
  <c r="JG26" i="21"/>
  <c r="JB23" i="21"/>
  <c r="IW20" i="21"/>
  <c r="GZ26" i="21"/>
  <c r="OP26" i="21" s="1"/>
  <c r="GU23" i="21"/>
  <c r="GP20" i="21"/>
  <c r="GJ26" i="21"/>
  <c r="GE23" i="21"/>
  <c r="RY23" i="21" s="1"/>
  <c r="JN12" i="21"/>
  <c r="JI11" i="21"/>
  <c r="JD10" i="21"/>
  <c r="IY9" i="21"/>
  <c r="HD8" i="21"/>
  <c r="OT8" i="21" s="1"/>
  <c r="PU8" i="21" s="1"/>
  <c r="QV8" i="21" s="1"/>
  <c r="GY12" i="21"/>
  <c r="SS12" i="21" s="1"/>
  <c r="GU14" i="21"/>
  <c r="OK14" i="21" s="1"/>
  <c r="PL14" i="21" s="1"/>
  <c r="GQ14" i="21"/>
  <c r="SK14" i="21" s="1"/>
  <c r="GN12" i="21"/>
  <c r="GK13" i="21"/>
  <c r="GH13" i="21"/>
  <c r="SB13" i="21" s="1"/>
  <c r="GE13" i="21"/>
  <c r="NU13" i="21" s="1"/>
  <c r="OV13" i="21" s="1"/>
  <c r="GY18" i="21"/>
  <c r="OO18" i="21" s="1"/>
  <c r="PP18" i="21" s="1"/>
  <c r="JR22" i="21"/>
  <c r="JM19" i="21"/>
  <c r="JG25" i="21"/>
  <c r="JB22" i="21"/>
  <c r="IW19" i="21"/>
  <c r="GZ25" i="21"/>
  <c r="ST25" i="21" s="1"/>
  <c r="GU22" i="21"/>
  <c r="SO22" i="21" s="1"/>
  <c r="GP19" i="21"/>
  <c r="OF19" i="21" s="1"/>
  <c r="PG19" i="21" s="1"/>
  <c r="GJ25" i="21"/>
  <c r="SD25" i="21" s="1"/>
  <c r="GE22" i="21"/>
  <c r="JN11" i="21"/>
  <c r="JI10" i="21"/>
  <c r="JD9" i="21"/>
  <c r="IY8" i="21"/>
  <c r="HC11" i="21"/>
  <c r="MN11" i="21" s="1"/>
  <c r="GY11" i="21"/>
  <c r="SS11" i="21" s="1"/>
  <c r="GU10" i="21"/>
  <c r="GQ11" i="21"/>
  <c r="SK11" i="21" s="1"/>
  <c r="GN11" i="21"/>
  <c r="OD11" i="21" s="1"/>
  <c r="PE11" i="21" s="1"/>
  <c r="QF11" i="21" s="1"/>
  <c r="GK12" i="21"/>
  <c r="SE12" i="21" s="1"/>
  <c r="GH11" i="21"/>
  <c r="NX11" i="21" s="1"/>
  <c r="OY11" i="21" s="1"/>
  <c r="GE10" i="21"/>
  <c r="RY10" i="21" s="1"/>
  <c r="HA9" i="21"/>
  <c r="OQ9" i="21" s="1"/>
  <c r="GX18" i="21"/>
  <c r="SR18" i="21" s="1"/>
  <c r="JQ21" i="21"/>
  <c r="JL17" i="21"/>
  <c r="JF24" i="21"/>
  <c r="JA21" i="21"/>
  <c r="HE17" i="21"/>
  <c r="SY17" i="21" s="1"/>
  <c r="GY24" i="21"/>
  <c r="SS24" i="21" s="1"/>
  <c r="GT21" i="21"/>
  <c r="OJ21" i="21" s="1"/>
  <c r="PK21" i="21" s="1"/>
  <c r="QL21" i="21" s="1"/>
  <c r="GO17" i="21"/>
  <c r="OE17" i="21" s="1"/>
  <c r="PF17" i="21" s="1"/>
  <c r="GI24" i="21"/>
  <c r="NY24" i="21" s="1"/>
  <c r="OZ24" i="21" s="1"/>
  <c r="JR11" i="21"/>
  <c r="KN11" i="21" s="1"/>
  <c r="JM10" i="21"/>
  <c r="JH9" i="21"/>
  <c r="JC8" i="21"/>
  <c r="IX11" i="21"/>
  <c r="HC9" i="21"/>
  <c r="MN9" i="21" s="1"/>
  <c r="GY10" i="21"/>
  <c r="GT13" i="21"/>
  <c r="SN13" i="21" s="1"/>
  <c r="GQ10" i="21"/>
  <c r="GN8" i="21"/>
  <c r="GK9" i="21"/>
  <c r="OA9" i="21" s="1"/>
  <c r="PB9" i="21" s="1"/>
  <c r="GH10" i="21"/>
  <c r="NX10" i="21" s="1"/>
  <c r="OY10" i="21" s="1"/>
  <c r="GE9" i="21"/>
  <c r="NU9" i="21" s="1"/>
  <c r="GW18" i="21"/>
  <c r="OM18" i="21" s="1"/>
  <c r="PN18" i="21" s="1"/>
  <c r="JQ20" i="21"/>
  <c r="JK26" i="21"/>
  <c r="JF23" i="21"/>
  <c r="JA20" i="21"/>
  <c r="HD26" i="21"/>
  <c r="SX26" i="21" s="1"/>
  <c r="GY23" i="21"/>
  <c r="SS23" i="21" s="1"/>
  <c r="GT20" i="21"/>
  <c r="GN26" i="21"/>
  <c r="SH26" i="21" s="1"/>
  <c r="GI23" i="21"/>
  <c r="SC23" i="21" s="1"/>
  <c r="JR9" i="21"/>
  <c r="KN9" i="21" s="1"/>
  <c r="JM8" i="21"/>
  <c r="JG14" i="21"/>
  <c r="JB13" i="21"/>
  <c r="IW14" i="21"/>
  <c r="HC8" i="21"/>
  <c r="SW8" i="21" s="1"/>
  <c r="GX13" i="21"/>
  <c r="SR13" i="21" s="1"/>
  <c r="GT11" i="21"/>
  <c r="GQ8" i="21"/>
  <c r="OG8" i="21" s="1"/>
  <c r="PH8" i="21" s="1"/>
  <c r="GM14" i="21"/>
  <c r="GK8" i="21"/>
  <c r="GH9" i="21"/>
  <c r="SB9" i="21" s="1"/>
  <c r="JJ18" i="21"/>
  <c r="GM18" i="21"/>
  <c r="JQ19" i="21"/>
  <c r="JK25" i="21"/>
  <c r="JF22" i="21"/>
  <c r="JA19" i="21"/>
  <c r="HD25" i="21"/>
  <c r="OT25" i="21" s="1"/>
  <c r="PU25" i="21" s="1"/>
  <c r="QV25" i="21" s="1"/>
  <c r="RW25" i="21" s="1"/>
  <c r="GY22" i="21"/>
  <c r="GT19" i="21"/>
  <c r="SN19" i="21" s="1"/>
  <c r="GN25" i="21"/>
  <c r="OD25" i="21" s="1"/>
  <c r="PE25" i="21" s="1"/>
  <c r="QF25" i="21" s="1"/>
  <c r="GI22" i="21"/>
  <c r="JR8" i="21"/>
  <c r="KN8" i="21" s="1"/>
  <c r="JL14" i="21"/>
  <c r="JG13" i="21"/>
  <c r="JB12" i="21"/>
  <c r="IW12" i="21"/>
  <c r="HB14" i="21"/>
  <c r="SV14" i="21" s="1"/>
  <c r="GX9" i="21"/>
  <c r="ON9" i="21" s="1"/>
  <c r="PO9" i="21" s="1"/>
  <c r="QP9" i="21" s="1"/>
  <c r="RQ9" i="21" s="1"/>
  <c r="GT10" i="21"/>
  <c r="OJ10" i="21" s="1"/>
  <c r="PK10" i="21" s="1"/>
  <c r="QL10" i="21" s="1"/>
  <c r="RM10" i="21" s="1"/>
  <c r="GP14" i="21"/>
  <c r="OF14" i="21" s="1"/>
  <c r="PG14" i="21" s="1"/>
  <c r="GM12" i="21"/>
  <c r="GJ12" i="21"/>
  <c r="GG13" i="21"/>
  <c r="JI18" i="21"/>
  <c r="GL18" i="21"/>
  <c r="SF18" i="21" s="1"/>
  <c r="JP17" i="21"/>
  <c r="JJ24" i="21"/>
  <c r="JE21" i="21"/>
  <c r="IZ17" i="21"/>
  <c r="HC24" i="21"/>
  <c r="GX21" i="21"/>
  <c r="SR21" i="21" s="1"/>
  <c r="GS17" i="21"/>
  <c r="N13" i="28" s="1"/>
  <c r="GM24" i="21"/>
  <c r="OC24" i="21" s="1"/>
  <c r="PD24" i="21" s="1"/>
  <c r="QE24" i="21" s="1"/>
  <c r="GH21" i="21"/>
  <c r="SB21" i="21" s="1"/>
  <c r="JQ14" i="21"/>
  <c r="JL13" i="21"/>
  <c r="JG12" i="21"/>
  <c r="JB11" i="21"/>
  <c r="IW11" i="21"/>
  <c r="HB10" i="21"/>
  <c r="MM10" i="21" s="1"/>
  <c r="GW14" i="21"/>
  <c r="GT9" i="21"/>
  <c r="GP13" i="21"/>
  <c r="SJ13" i="21" s="1"/>
  <c r="GM11" i="21"/>
  <c r="OC11" i="21" s="1"/>
  <c r="PD11" i="21" s="1"/>
  <c r="GJ11" i="21"/>
  <c r="SD11" i="21" s="1"/>
  <c r="GG12" i="21"/>
  <c r="NW12" i="21" s="1"/>
  <c r="OX12" i="21" s="1"/>
  <c r="PY12" i="21" s="1"/>
  <c r="GG9" i="21"/>
  <c r="NW9" i="21" s="1"/>
  <c r="GP9" i="21"/>
  <c r="SJ9" i="21" s="1"/>
  <c r="HA13" i="21"/>
  <c r="SU13" i="21" s="1"/>
  <c r="JF11" i="21"/>
  <c r="GH20" i="21"/>
  <c r="SB20" i="21" s="1"/>
  <c r="GX20" i="21"/>
  <c r="SR20" i="21" s="1"/>
  <c r="JE20" i="21"/>
  <c r="GI11" i="21"/>
  <c r="SC11" i="21" s="1"/>
  <c r="GR13" i="21"/>
  <c r="HD14" i="21"/>
  <c r="OT14" i="21" s="1"/>
  <c r="JK8" i="21"/>
  <c r="GL20" i="21"/>
  <c r="OB20" i="21" s="1"/>
  <c r="HB20" i="21"/>
  <c r="OR20" i="21" s="1"/>
  <c r="PS20" i="21" s="1"/>
  <c r="QT20" i="21" s="1"/>
  <c r="RU20" i="21" s="1"/>
  <c r="JI20" i="21"/>
  <c r="GI14" i="21"/>
  <c r="NY14" i="21" s="1"/>
  <c r="OZ14" i="21" s="1"/>
  <c r="QA14" i="21" s="1"/>
  <c r="RB14" i="21" s="1"/>
  <c r="GS8" i="21"/>
  <c r="SM8" i="21" s="1"/>
  <c r="HE9" i="21"/>
  <c r="OU9" i="21" s="1"/>
  <c r="PV9" i="21" s="1"/>
  <c r="JK9" i="21"/>
  <c r="GL21" i="21"/>
  <c r="SF21" i="21" s="1"/>
  <c r="HB21" i="21"/>
  <c r="SV21" i="21" s="1"/>
  <c r="JI21" i="21"/>
  <c r="GJ8" i="21"/>
  <c r="NZ8" i="21" s="1"/>
  <c r="PA8" i="21" s="1"/>
  <c r="GS9" i="21"/>
  <c r="OI9" i="21" s="1"/>
  <c r="PJ9" i="21" s="1"/>
  <c r="HE13" i="21"/>
  <c r="SY13" i="21" s="1"/>
  <c r="JK10" i="21"/>
  <c r="GM22" i="21"/>
  <c r="OC22" i="21" s="1"/>
  <c r="PD22" i="21" s="1"/>
  <c r="QE22" i="21" s="1"/>
  <c r="HC22" i="21"/>
  <c r="JJ22" i="21"/>
  <c r="GJ9" i="21"/>
  <c r="NZ9" i="21" s="1"/>
  <c r="PA9" i="21" s="1"/>
  <c r="GS12" i="21"/>
  <c r="OI12" i="21" s="1"/>
  <c r="PJ12" i="21" s="1"/>
  <c r="IW10" i="21"/>
  <c r="JK12" i="21"/>
  <c r="GM23" i="21"/>
  <c r="HC23" i="21"/>
  <c r="SW23" i="21" s="1"/>
  <c r="JJ23" i="21"/>
  <c r="GK18" i="21"/>
  <c r="SE18" i="21" s="1"/>
  <c r="GL10" i="21"/>
  <c r="SF10" i="21" s="1"/>
  <c r="GV11" i="21"/>
  <c r="MG11" i="21" s="1"/>
  <c r="IZ13" i="21"/>
  <c r="JP9" i="21"/>
  <c r="GQ23" i="21"/>
  <c r="IX23" i="21"/>
  <c r="JN23" i="21"/>
  <c r="OM17" i="21"/>
  <c r="PN17" i="21" s="1"/>
  <c r="GL13" i="21"/>
  <c r="SF13" i="21" s="1"/>
  <c r="GW8" i="21"/>
  <c r="OM8" i="21" s="1"/>
  <c r="IZ14" i="21"/>
  <c r="JP10" i="21"/>
  <c r="GQ24" i="21"/>
  <c r="SK24" i="21" s="1"/>
  <c r="IX24" i="21"/>
  <c r="JN24" i="21"/>
  <c r="GL14" i="21"/>
  <c r="GW12" i="21"/>
  <c r="JA8" i="21"/>
  <c r="JP11" i="21"/>
  <c r="GR25" i="21"/>
  <c r="IY25" i="21"/>
  <c r="JO25" i="21"/>
  <c r="GM10" i="21"/>
  <c r="GW13" i="21"/>
  <c r="OM13" i="21" s="1"/>
  <c r="PN13" i="21" s="1"/>
  <c r="QO13" i="21" s="1"/>
  <c r="JA10" i="21"/>
  <c r="JP13" i="21"/>
  <c r="GR26" i="21"/>
  <c r="SL26" i="21" s="1"/>
  <c r="IY26" i="21"/>
  <c r="JO26" i="21"/>
  <c r="GF12" i="21"/>
  <c r="GO10" i="21"/>
  <c r="HA8" i="21"/>
  <c r="ML8" i="21" s="1"/>
  <c r="JE14" i="21"/>
  <c r="GF26" i="21"/>
  <c r="NV26" i="21" s="1"/>
  <c r="OW26" i="21" s="1"/>
  <c r="GV26" i="21"/>
  <c r="JC26" i="21"/>
  <c r="IW18" i="21"/>
  <c r="JZ16" i="21"/>
  <c r="IZ16" i="21"/>
  <c r="HW16" i="21"/>
  <c r="JC16" i="21"/>
  <c r="JW16" i="21"/>
  <c r="JG16" i="21"/>
  <c r="GT15" i="21"/>
  <c r="IY31" i="21"/>
  <c r="JU31" i="21" s="1"/>
  <c r="GS28" i="21"/>
  <c r="HT28" i="21" s="1"/>
  <c r="L24" i="28" s="1"/>
  <c r="GP15" i="21"/>
  <c r="OF15" i="21" s="1"/>
  <c r="HC27" i="21"/>
  <c r="ID27" i="21" s="1"/>
  <c r="GM27" i="21"/>
  <c r="HN27" i="21" s="1"/>
  <c r="GJ7" i="21"/>
  <c r="HK7" i="21" s="1"/>
  <c r="GW16" i="21"/>
  <c r="GX16" i="21"/>
  <c r="ON16" i="21" s="1"/>
  <c r="PO16" i="21" s="1"/>
  <c r="HA28" i="21"/>
  <c r="IB28" i="21" s="1"/>
  <c r="GG15" i="21"/>
  <c r="HH15" i="21" s="1"/>
  <c r="GR31" i="21"/>
  <c r="SL31" i="21" s="1"/>
  <c r="GS30" i="21"/>
  <c r="N26" i="28" s="1"/>
  <c r="GS31" i="21"/>
  <c r="HT31" i="21" s="1"/>
  <c r="L27" i="28" s="1"/>
  <c r="GQ30" i="21"/>
  <c r="OG30" i="21" s="1"/>
  <c r="GW28" i="21"/>
  <c r="OM28" i="21" s="1"/>
  <c r="PN28" i="21" s="1"/>
  <c r="QO28" i="21" s="1"/>
  <c r="RP28" i="21" s="1"/>
  <c r="GW7" i="21"/>
  <c r="OM7" i="21" s="1"/>
  <c r="PN7" i="21" s="1"/>
  <c r="QO7" i="21" s="1"/>
  <c r="GK31" i="21"/>
  <c r="OA31" i="21" s="1"/>
  <c r="PB31" i="21" s="1"/>
  <c r="GV30" i="21"/>
  <c r="OL30" i="21" s="1"/>
  <c r="PM30" i="21" s="1"/>
  <c r="GT30" i="21"/>
  <c r="KD16" i="21"/>
  <c r="JH16" i="21"/>
  <c r="KE16" i="21"/>
  <c r="HV16" i="21"/>
  <c r="HS16" i="21"/>
  <c r="JX16" i="21"/>
  <c r="HX16" i="21"/>
  <c r="JG27" i="21"/>
  <c r="KC27" i="21" s="1"/>
  <c r="HB16" i="21"/>
  <c r="GF16" i="21"/>
  <c r="RZ16" i="21" s="1"/>
  <c r="LQ16" i="21"/>
  <c r="JF28" i="21"/>
  <c r="KB28" i="21" s="1"/>
  <c r="JF15" i="21"/>
  <c r="KB15" i="21" s="1"/>
  <c r="GM16" i="21"/>
  <c r="SG16" i="21" s="1"/>
  <c r="GX31" i="21"/>
  <c r="HY31" i="21" s="1"/>
  <c r="GO16" i="21"/>
  <c r="OE16" i="21" s="1"/>
  <c r="PF16" i="21" s="1"/>
  <c r="GR15" i="21"/>
  <c r="SL15" i="21" s="1"/>
  <c r="GM31" i="21"/>
  <c r="HA7" i="21"/>
  <c r="GG16" i="21"/>
  <c r="NW16" i="21" s="1"/>
  <c r="GN16" i="21"/>
  <c r="GV28" i="21"/>
  <c r="OL28" i="21" s="1"/>
  <c r="GM7" i="21"/>
  <c r="GN27" i="21"/>
  <c r="OD27" i="21" s="1"/>
  <c r="GZ15" i="21"/>
  <c r="OP15" i="21" s="1"/>
  <c r="PQ15" i="21" s="1"/>
  <c r="QR15" i="21" s="1"/>
  <c r="GJ30" i="21"/>
  <c r="NZ30" i="21" s="1"/>
  <c r="PA30" i="21" s="1"/>
  <c r="QB30" i="21" s="1"/>
  <c r="GX7" i="21"/>
  <c r="HY7" i="21" s="1"/>
  <c r="GX30" i="21"/>
  <c r="ON30" i="21" s="1"/>
  <c r="GH28" i="21"/>
  <c r="HI28" i="21" s="1"/>
  <c r="GN7" i="21"/>
  <c r="HO7" i="21" s="1"/>
  <c r="GU7" i="21"/>
  <c r="OK7" i="21" s="1"/>
  <c r="GZ30" i="21"/>
  <c r="IA30" i="21" s="1"/>
  <c r="GG30" i="21"/>
  <c r="SA30" i="21" s="1"/>
  <c r="HK16" i="21"/>
  <c r="IE16" i="21"/>
  <c r="HZ16" i="21"/>
  <c r="GL16" i="21"/>
  <c r="JA31" i="21"/>
  <c r="JW31" i="21" s="1"/>
  <c r="GZ16" i="21"/>
  <c r="IW15" i="21"/>
  <c r="JS15" i="21" s="1"/>
  <c r="IZ28" i="21"/>
  <c r="JV28" i="21" s="1"/>
  <c r="JB15" i="21"/>
  <c r="JX15" i="21" s="1"/>
  <c r="IX27" i="21"/>
  <c r="JT27" i="21" s="1"/>
  <c r="JI7" i="21"/>
  <c r="KE7" i="21" s="1"/>
  <c r="JG28" i="21"/>
  <c r="KC28" i="21" s="1"/>
  <c r="HB7" i="21"/>
  <c r="OR7" i="21" s="1"/>
  <c r="GE27" i="21"/>
  <c r="HF27" i="21" s="1"/>
  <c r="HC31" i="21"/>
  <c r="ID31" i="21" s="1"/>
  <c r="GS7" i="21"/>
  <c r="HT7" i="21" s="1"/>
  <c r="L7" i="28" s="1"/>
  <c r="HC16" i="21"/>
  <c r="OS16" i="21" s="1"/>
  <c r="PT16" i="21" s="1"/>
  <c r="HB27" i="21"/>
  <c r="IC27" i="21" s="1"/>
  <c r="HA30" i="21"/>
  <c r="GI7" i="21"/>
  <c r="SC7" i="21" s="1"/>
  <c r="GG27" i="21"/>
  <c r="NW27" i="21" s="1"/>
  <c r="OX27" i="21" s="1"/>
  <c r="PY27" i="21" s="1"/>
  <c r="QZ27" i="21" s="1"/>
  <c r="JD30" i="21"/>
  <c r="JZ30" i="21" s="1"/>
  <c r="GJ16" i="21"/>
  <c r="SD16" i="21" s="1"/>
  <c r="GZ7" i="21"/>
  <c r="IA7" i="21" s="1"/>
  <c r="GU30" i="21"/>
  <c r="HV30" i="21" s="1"/>
  <c r="JD16" i="21"/>
  <c r="JE16" i="21"/>
  <c r="HR16" i="21"/>
  <c r="IA16" i="21"/>
  <c r="HJ16" i="21"/>
  <c r="HG16" i="21"/>
  <c r="MR16" i="21"/>
  <c r="JF16" i="21"/>
  <c r="JI27" i="21"/>
  <c r="KE27" i="21" s="1"/>
  <c r="JI28" i="21"/>
  <c r="KE28" i="21" s="1"/>
  <c r="GW27" i="21"/>
  <c r="JB7" i="21"/>
  <c r="JX7" i="21" s="1"/>
  <c r="JD7" i="21"/>
  <c r="JZ7" i="21" s="1"/>
  <c r="GW31" i="21"/>
  <c r="HX31" i="21" s="1"/>
  <c r="GY7" i="21"/>
  <c r="HZ7" i="21" s="1"/>
  <c r="GX28" i="21"/>
  <c r="GK27" i="21"/>
  <c r="OA27" i="21" s="1"/>
  <c r="GY28" i="21"/>
  <c r="GN31" i="21"/>
  <c r="JB30" i="21"/>
  <c r="JX30" i="21" s="1"/>
  <c r="HD7" i="21"/>
  <c r="IE7" i="21" s="1"/>
  <c r="HD30" i="21"/>
  <c r="SX30" i="21" s="1"/>
  <c r="GH30" i="21"/>
  <c r="HI30" i="21" s="1"/>
  <c r="HE30" i="21"/>
  <c r="IX16" i="21"/>
  <c r="IY16" i="21"/>
  <c r="JV16" i="21"/>
  <c r="ID16" i="21"/>
  <c r="HM16" i="21"/>
  <c r="HP16" i="21"/>
  <c r="JA27" i="21"/>
  <c r="JW27" i="21" s="1"/>
  <c r="HD27" i="21"/>
  <c r="IE27" i="21" s="1"/>
  <c r="GG28" i="21"/>
  <c r="GK7" i="21"/>
  <c r="SE7" i="21" s="1"/>
  <c r="HD16" i="21"/>
  <c r="GO31" i="21"/>
  <c r="OE31" i="21" s="1"/>
  <c r="PF31" i="21" s="1"/>
  <c r="QG31" i="21" s="1"/>
  <c r="JA30" i="21"/>
  <c r="JW30" i="21" s="1"/>
  <c r="GG7" i="21"/>
  <c r="HD31" i="21"/>
  <c r="SX31" i="21" s="1"/>
  <c r="GK28" i="21"/>
  <c r="SE28" i="21" s="1"/>
  <c r="HC15" i="21"/>
  <c r="OS15" i="21" s="1"/>
  <c r="IY30" i="21"/>
  <c r="JU30" i="21" s="1"/>
  <c r="JH30" i="21"/>
  <c r="KD30" i="21" s="1"/>
  <c r="GL30" i="21"/>
  <c r="HM30" i="21" s="1"/>
  <c r="GF30" i="21"/>
  <c r="HG30" i="21" s="1"/>
  <c r="HT16" i="21"/>
  <c r="L12" i="28" s="1"/>
  <c r="IC16" i="21"/>
  <c r="JY16" i="21"/>
  <c r="HU16" i="21"/>
  <c r="JA7" i="21"/>
  <c r="JW7" i="21" s="1"/>
  <c r="JA28" i="21"/>
  <c r="JW28" i="21" s="1"/>
  <c r="JA15" i="21"/>
  <c r="JW15" i="21" s="1"/>
  <c r="JC31" i="21"/>
  <c r="JY31" i="21" s="1"/>
  <c r="JI31" i="21"/>
  <c r="KE31" i="21" s="1"/>
  <c r="GH31" i="21"/>
  <c r="HI31" i="21" s="1"/>
  <c r="GL28" i="21"/>
  <c r="OB28" i="21" s="1"/>
  <c r="PC28" i="21" s="1"/>
  <c r="QD28" i="21" s="1"/>
  <c r="RE28" i="21" s="1"/>
  <c r="GH15" i="21"/>
  <c r="SB15" i="21" s="1"/>
  <c r="GJ28" i="21"/>
  <c r="HK28" i="21" s="1"/>
  <c r="GE28" i="21"/>
  <c r="HF28" i="21" s="1"/>
  <c r="GM28" i="21"/>
  <c r="SG28" i="21" s="1"/>
  <c r="GN28" i="21"/>
  <c r="HO28" i="21" s="1"/>
  <c r="HC28" i="21"/>
  <c r="GL7" i="21"/>
  <c r="GE15" i="21"/>
  <c r="NU15" i="21" s="1"/>
  <c r="OV15" i="21" s="1"/>
  <c r="GU28" i="21"/>
  <c r="GI15" i="21"/>
  <c r="GO27" i="21"/>
  <c r="SI27" i="21" s="1"/>
  <c r="GW30" i="21"/>
  <c r="IB16" i="21"/>
  <c r="JU16" i="21"/>
  <c r="HO16" i="21"/>
  <c r="JE15" i="21"/>
  <c r="KA15" i="21" s="1"/>
  <c r="IX31" i="21"/>
  <c r="JT31" i="21" s="1"/>
  <c r="JH27" i="21"/>
  <c r="KD27" i="21" s="1"/>
  <c r="JI15" i="21"/>
  <c r="KE15" i="21" s="1"/>
  <c r="IX28" i="21"/>
  <c r="JT28" i="21" s="1"/>
  <c r="JH28" i="21"/>
  <c r="KD28" i="21" s="1"/>
  <c r="JF7" i="21"/>
  <c r="KB7" i="21" s="1"/>
  <c r="GV7" i="21"/>
  <c r="HW7" i="21" s="1"/>
  <c r="GO28" i="21"/>
  <c r="OE28" i="21" s="1"/>
  <c r="GQ16" i="21"/>
  <c r="SK16" i="21" s="1"/>
  <c r="JF30" i="21"/>
  <c r="KB30" i="21" s="1"/>
  <c r="GP28" i="21"/>
  <c r="GT27" i="21"/>
  <c r="IZ30" i="21"/>
  <c r="JV30" i="21" s="1"/>
  <c r="GR27" i="21"/>
  <c r="HS27" i="21" s="1"/>
  <c r="HE7" i="21"/>
  <c r="IF7" i="21" s="1"/>
  <c r="GT31" i="21"/>
  <c r="SN31" i="21" s="1"/>
  <c r="GP7" i="21"/>
  <c r="OF7" i="21" s="1"/>
  <c r="PG7" i="21" s="1"/>
  <c r="HD15" i="21"/>
  <c r="IE15" i="21" s="1"/>
  <c r="GQ28" i="21"/>
  <c r="KB16" i="21"/>
  <c r="IW16" i="21"/>
  <c r="JS16" i="21"/>
  <c r="GK16" i="21"/>
  <c r="GI31" i="21"/>
  <c r="NY31" i="21" s="1"/>
  <c r="OZ31" i="21" s="1"/>
  <c r="JF27" i="21"/>
  <c r="KB27" i="21" s="1"/>
  <c r="JD31" i="21"/>
  <c r="JZ31" i="21" s="1"/>
  <c r="JD27" i="21"/>
  <c r="JZ27" i="21" s="1"/>
  <c r="JH7" i="21"/>
  <c r="KD7" i="21" s="1"/>
  <c r="JC27" i="21"/>
  <c r="JY27" i="21" s="1"/>
  <c r="JE7" i="21"/>
  <c r="KA7" i="21" s="1"/>
  <c r="GQ31" i="21"/>
  <c r="SK31" i="21" s="1"/>
  <c r="GR28" i="21"/>
  <c r="HA27" i="21"/>
  <c r="IB27" i="21" s="1"/>
  <c r="GQ7" i="21"/>
  <c r="SK7" i="21" s="1"/>
  <c r="HB28" i="21"/>
  <c r="IC28" i="21" s="1"/>
  <c r="GV16" i="21"/>
  <c r="SP16" i="21" s="1"/>
  <c r="GX27" i="21"/>
  <c r="SR27" i="21" s="1"/>
  <c r="JI30" i="21"/>
  <c r="KE30" i="21" s="1"/>
  <c r="HB15" i="21"/>
  <c r="GY15" i="21"/>
  <c r="OO15" i="21" s="1"/>
  <c r="GI28" i="21"/>
  <c r="HJ28" i="21" s="1"/>
  <c r="GP27" i="21"/>
  <c r="OF27" i="21" s="1"/>
  <c r="PG27" i="21" s="1"/>
  <c r="QH27" i="21" s="1"/>
  <c r="GP30" i="21"/>
  <c r="HQ30" i="21" s="1"/>
  <c r="GK30" i="21"/>
  <c r="SE30" i="21" s="1"/>
  <c r="HL16" i="21"/>
  <c r="HN16" i="21"/>
  <c r="HF16" i="21"/>
  <c r="GS16" i="21"/>
  <c r="SM16" i="21" s="1"/>
  <c r="IZ7" i="21"/>
  <c r="JV7" i="21" s="1"/>
  <c r="IX15" i="21"/>
  <c r="JT15" i="21" s="1"/>
  <c r="IW27" i="21"/>
  <c r="JS27" i="21" s="1"/>
  <c r="IW28" i="21"/>
  <c r="JS28" i="21" s="1"/>
  <c r="JB31" i="21"/>
  <c r="JX31" i="21" s="1"/>
  <c r="JD28" i="21"/>
  <c r="JZ28" i="21" s="1"/>
  <c r="IY27" i="21"/>
  <c r="JU27" i="21" s="1"/>
  <c r="JB28" i="21"/>
  <c r="JX28" i="21" s="1"/>
  <c r="JE28" i="21"/>
  <c r="KA28" i="21" s="1"/>
  <c r="GE16" i="21"/>
  <c r="GN15" i="21"/>
  <c r="GH7" i="21"/>
  <c r="NX7" i="21" s="1"/>
  <c r="OY7" i="21" s="1"/>
  <c r="HE31" i="21"/>
  <c r="IF31" i="21" s="1"/>
  <c r="HE15" i="21"/>
  <c r="OU15" i="21" s="1"/>
  <c r="PV15" i="21" s="1"/>
  <c r="GO7" i="21"/>
  <c r="OE7" i="21" s="1"/>
  <c r="PF7" i="21" s="1"/>
  <c r="GF15" i="21"/>
  <c r="LQ15" i="21" s="1"/>
  <c r="HA15" i="21"/>
  <c r="GP31" i="21"/>
  <c r="HQ31" i="21" s="1"/>
  <c r="GE7" i="21"/>
  <c r="RY7" i="21" s="1"/>
  <c r="GF27" i="21"/>
  <c r="RZ27" i="21" s="1"/>
  <c r="LQ27" i="21"/>
  <c r="HD28" i="21"/>
  <c r="OT28" i="21" s="1"/>
  <c r="PU28" i="21" s="1"/>
  <c r="QV28" i="21" s="1"/>
  <c r="RW28" i="21" s="1"/>
  <c r="HE16" i="21"/>
  <c r="OU16" i="21" s="1"/>
  <c r="JA16" i="21"/>
  <c r="JB16" i="21"/>
  <c r="IW31" i="21"/>
  <c r="JS31" i="21" s="1"/>
  <c r="JB27" i="21"/>
  <c r="JX27" i="21" s="1"/>
  <c r="IX7" i="21"/>
  <c r="JT7" i="21" s="1"/>
  <c r="IZ27" i="21"/>
  <c r="JV27" i="21" s="1"/>
  <c r="IY7" i="21"/>
  <c r="JU7" i="21" s="1"/>
  <c r="JE31" i="21"/>
  <c r="KA31" i="21" s="1"/>
  <c r="GY27" i="21"/>
  <c r="GS27" i="21"/>
  <c r="HC7" i="21"/>
  <c r="ID7" i="21" s="1"/>
  <c r="JC15" i="21"/>
  <c r="JY15" i="21" s="1"/>
  <c r="GL15" i="21"/>
  <c r="OB15" i="21" s="1"/>
  <c r="GZ28" i="21"/>
  <c r="IA28" i="21" s="1"/>
  <c r="GQ15" i="21"/>
  <c r="GV15" i="21"/>
  <c r="OL15" i="21" s="1"/>
  <c r="PM15" i="21" s="1"/>
  <c r="QN15" i="21" s="1"/>
  <c r="HC30" i="21"/>
  <c r="OS30" i="21" s="1"/>
  <c r="PT30" i="21" s="1"/>
  <c r="JG30" i="21"/>
  <c r="KC30" i="21" s="1"/>
  <c r="GY30" i="21"/>
  <c r="OO30" i="21" s="1"/>
  <c r="PP30" i="21" s="1"/>
  <c r="GF7" i="21"/>
  <c r="RZ7" i="21" s="1"/>
  <c r="LQ7" i="21"/>
  <c r="GJ15" i="21"/>
  <c r="NZ15" i="21" s="1"/>
  <c r="PA15" i="21" s="1"/>
  <c r="HB31" i="21"/>
  <c r="IC31" i="21" s="1"/>
  <c r="GX15" i="21"/>
  <c r="SR15" i="21" s="1"/>
  <c r="GF28" i="21"/>
  <c r="HG28" i="21" s="1"/>
  <c r="MR28" i="21"/>
  <c r="GO30" i="21"/>
  <c r="SI30" i="21" s="1"/>
  <c r="GI27" i="21"/>
  <c r="HJ27" i="21" s="1"/>
  <c r="GY16" i="21"/>
  <c r="OO16" i="21" s="1"/>
  <c r="PP16" i="21" s="1"/>
  <c r="GI30" i="21"/>
  <c r="HJ30" i="21" s="1"/>
  <c r="GI16" i="21"/>
  <c r="GS15" i="21"/>
  <c r="HT15" i="21" s="1"/>
  <c r="JC28" i="21"/>
  <c r="JY28" i="21" s="1"/>
  <c r="JG15" i="21"/>
  <c r="KC15" i="21" s="1"/>
  <c r="JH15" i="21"/>
  <c r="KD15" i="21" s="1"/>
  <c r="JG31" i="21"/>
  <c r="KC31" i="21" s="1"/>
  <c r="HY16" i="21"/>
  <c r="JT16" i="21"/>
  <c r="GY31" i="21"/>
  <c r="OO31" i="21" s="1"/>
  <c r="PP31" i="21" s="1"/>
  <c r="QQ31" i="21" s="1"/>
  <c r="GZ27" i="21"/>
  <c r="ST27" i="21" s="1"/>
  <c r="GM30" i="21"/>
  <c r="HE27" i="21"/>
  <c r="IF27" i="21" s="1"/>
  <c r="GR16" i="21"/>
  <c r="OH16" i="21" s="1"/>
  <c r="PI16" i="21" s="1"/>
  <c r="IW7" i="21"/>
  <c r="JS7" i="21" s="1"/>
  <c r="JD15" i="21"/>
  <c r="JZ15" i="21" s="1"/>
  <c r="IZ15" i="21"/>
  <c r="JV15" i="21" s="1"/>
  <c r="IW30" i="21"/>
  <c r="JS30" i="21" s="1"/>
  <c r="HA16" i="21"/>
  <c r="SU16" i="21" s="1"/>
  <c r="KA16" i="21"/>
  <c r="GL27" i="21"/>
  <c r="HM27" i="21" s="1"/>
  <c r="GK15" i="21"/>
  <c r="SE15" i="21" s="1"/>
  <c r="IF16" i="21"/>
  <c r="HA31" i="21"/>
  <c r="SU31" i="21" s="1"/>
  <c r="IX30" i="21"/>
  <c r="JT30" i="21" s="1"/>
  <c r="GL31" i="21"/>
  <c r="HM31" i="21" s="1"/>
  <c r="GU31" i="21"/>
  <c r="GT7" i="21"/>
  <c r="HU7" i="21" s="1"/>
  <c r="JF31" i="21"/>
  <c r="KB31" i="21" s="1"/>
  <c r="JI16" i="21"/>
  <c r="GE30" i="21"/>
  <c r="HF30" i="21" s="1"/>
  <c r="GZ31" i="21"/>
  <c r="ST31" i="21" s="1"/>
  <c r="GQ27" i="21"/>
  <c r="SK27" i="21" s="1"/>
  <c r="IY15" i="21"/>
  <c r="JU15" i="21" s="1"/>
  <c r="HB30" i="21"/>
  <c r="SV30" i="21" s="1"/>
  <c r="GG31" i="21"/>
  <c r="HH31" i="21" s="1"/>
  <c r="GJ27" i="21"/>
  <c r="HK27" i="21" s="1"/>
  <c r="GR7" i="21"/>
  <c r="OH7" i="21" s="1"/>
  <c r="GU27" i="21"/>
  <c r="OK27" i="21" s="1"/>
  <c r="GP16" i="21"/>
  <c r="OF16" i="21" s="1"/>
  <c r="PG16" i="21" s="1"/>
  <c r="GH16" i="21"/>
  <c r="NX16" i="21" s="1"/>
  <c r="OY16" i="21" s="1"/>
  <c r="PZ16" i="21" s="1"/>
  <c r="RA16" i="21" s="1"/>
  <c r="JG7" i="21"/>
  <c r="KC7" i="21" s="1"/>
  <c r="KC16" i="21"/>
  <c r="GU15" i="21"/>
  <c r="GO15" i="21"/>
  <c r="OE15" i="21" s="1"/>
  <c r="PF15" i="21" s="1"/>
  <c r="QG15" i="21" s="1"/>
  <c r="RH15" i="21" s="1"/>
  <c r="GJ31" i="21"/>
  <c r="HK31" i="21" s="1"/>
  <c r="JC7" i="21"/>
  <c r="JY7" i="21" s="1"/>
  <c r="JH31" i="21"/>
  <c r="KD31" i="21" s="1"/>
  <c r="IZ31" i="21"/>
  <c r="JV31" i="21" s="1"/>
  <c r="HQ16" i="21"/>
  <c r="HI16" i="21"/>
  <c r="GF31" i="21"/>
  <c r="HG31" i="21" s="1"/>
  <c r="MR31" i="21"/>
  <c r="JE30" i="21"/>
  <c r="KA30" i="21" s="1"/>
  <c r="IY28" i="21"/>
  <c r="JU28" i="21" s="1"/>
  <c r="HH16" i="21"/>
  <c r="M26" i="19"/>
  <c r="M27" i="19"/>
  <c r="M28" i="19"/>
  <c r="L26" i="19"/>
  <c r="L27" i="19"/>
  <c r="L28" i="19"/>
  <c r="K26" i="19"/>
  <c r="K27" i="19"/>
  <c r="K28" i="19"/>
  <c r="D35" i="19"/>
  <c r="D26" i="19"/>
  <c r="D27" i="19"/>
  <c r="D28" i="19"/>
  <c r="I26" i="19"/>
  <c r="I27" i="19"/>
  <c r="I28" i="19"/>
  <c r="LE13" i="21"/>
  <c r="LB15" i="21"/>
  <c r="LM29" i="21"/>
  <c r="LM13" i="21"/>
  <c r="LD8" i="21"/>
  <c r="KO26" i="21"/>
  <c r="LN9" i="21"/>
  <c r="LE19" i="21"/>
  <c r="KS12" i="21"/>
  <c r="LL21" i="21"/>
  <c r="LK17" i="21"/>
  <c r="O30" i="28"/>
  <c r="LN34" i="21"/>
  <c r="KO24" i="21"/>
  <c r="LL19" i="21"/>
  <c r="KU6" i="21"/>
  <c r="LI18" i="21"/>
  <c r="KY21" i="21"/>
  <c r="LL24" i="21"/>
  <c r="LJ22" i="21"/>
  <c r="LJ18" i="21"/>
  <c r="O26" i="28"/>
  <c r="KQ20" i="21"/>
  <c r="LB28" i="21"/>
  <c r="LO17" i="21"/>
  <c r="LN22" i="21"/>
  <c r="LB10" i="21"/>
  <c r="KU17" i="21"/>
  <c r="KQ29" i="21"/>
  <c r="LJ25" i="21"/>
  <c r="KO13" i="21"/>
  <c r="SJ32" i="21"/>
  <c r="OR6" i="21"/>
  <c r="PS6" i="21" s="1"/>
  <c r="QT6" i="21" s="1"/>
  <c r="O24" i="28"/>
  <c r="LN8" i="21"/>
  <c r="SA17" i="21"/>
  <c r="KX15" i="21"/>
  <c r="KQ32" i="21"/>
  <c r="LD18" i="21"/>
  <c r="KW20" i="21"/>
  <c r="KW8" i="21"/>
  <c r="LJ8" i="21"/>
  <c r="KS25" i="21"/>
  <c r="SK29" i="21"/>
  <c r="LF31" i="21"/>
  <c r="KU22" i="21"/>
  <c r="LH19" i="21"/>
  <c r="LF7" i="21"/>
  <c r="KX9" i="21"/>
  <c r="KS6" i="21"/>
  <c r="LF11" i="21"/>
  <c r="KR13" i="21"/>
  <c r="LL14" i="21"/>
  <c r="KS22" i="21"/>
  <c r="KO25" i="21"/>
  <c r="KU27" i="21"/>
  <c r="LG33" i="21"/>
  <c r="KY6" i="21"/>
  <c r="LN30" i="21"/>
  <c r="LM33" i="21"/>
  <c r="O25" i="28"/>
  <c r="KO15" i="21"/>
  <c r="O11" i="28"/>
  <c r="LO8" i="21"/>
  <c r="KS16" i="21"/>
  <c r="LL7" i="21"/>
  <c r="KV6" i="21"/>
  <c r="KR11" i="21"/>
  <c r="LL25" i="21"/>
  <c r="LM18" i="21"/>
  <c r="KP18" i="21"/>
  <c r="LJ10" i="21"/>
  <c r="NO14" i="21"/>
  <c r="K8" i="28"/>
  <c r="U8" i="28" s="1"/>
  <c r="K25" i="28"/>
  <c r="U25" i="28" s="1"/>
  <c r="KT31" i="21"/>
  <c r="LL28" i="21"/>
  <c r="LF14" i="21"/>
  <c r="KP11" i="21"/>
  <c r="LK10" i="21"/>
  <c r="SQ19" i="21"/>
  <c r="OM19" i="21"/>
  <c r="PN19" i="21" s="1"/>
  <c r="LE18" i="21"/>
  <c r="LB25" i="21"/>
  <c r="LE14" i="21"/>
  <c r="KS13" i="21"/>
  <c r="LE7" i="21"/>
  <c r="KO11" i="21"/>
  <c r="LL8" i="21"/>
  <c r="KU25" i="21"/>
  <c r="LQ19" i="21"/>
  <c r="LN12" i="21"/>
  <c r="KW9" i="21"/>
  <c r="KT10" i="21"/>
  <c r="LH10" i="21"/>
  <c r="KQ10" i="21"/>
  <c r="LO23" i="21"/>
  <c r="LM23" i="21"/>
  <c r="LC23" i="21"/>
  <c r="KW25" i="21"/>
  <c r="KV27" i="21"/>
  <c r="LD22" i="21"/>
  <c r="NO16" i="21"/>
  <c r="K12" i="28"/>
  <c r="U12" i="28" s="1"/>
  <c r="SD32" i="21"/>
  <c r="KT32" i="21"/>
  <c r="LB22" i="21"/>
  <c r="LQ21" i="21"/>
  <c r="KU23" i="21"/>
  <c r="LM8" i="21"/>
  <c r="KT23" i="21"/>
  <c r="LE20" i="21"/>
  <c r="LO10" i="21"/>
  <c r="K26" i="28"/>
  <c r="U26" i="28" s="1"/>
  <c r="SY6" i="21"/>
  <c r="LE32" i="21"/>
  <c r="KR9" i="21"/>
  <c r="LE11" i="21"/>
  <c r="LQ31" i="21"/>
  <c r="LF20" i="21"/>
  <c r="LM9" i="21"/>
  <c r="LD6" i="21"/>
  <c r="KW16" i="21"/>
  <c r="LK27" i="21"/>
  <c r="LQ33" i="21"/>
  <c r="MR33" i="21"/>
  <c r="LC10" i="21"/>
  <c r="LD34" i="21"/>
  <c r="KP17" i="21"/>
  <c r="LQ30" i="21"/>
  <c r="MR30" i="21"/>
  <c r="KP20" i="21"/>
  <c r="LG22" i="21"/>
  <c r="LA8" i="21"/>
  <c r="LA15" i="21"/>
  <c r="LB12" i="21"/>
  <c r="LA27" i="21"/>
  <c r="NO21" i="21"/>
  <c r="K17" i="28"/>
  <c r="U17" i="28" s="1"/>
  <c r="KY23" i="21"/>
  <c r="LI33" i="21"/>
  <c r="LO32" i="21"/>
  <c r="LC32" i="21"/>
  <c r="NW17" i="21"/>
  <c r="OX17" i="21" s="1"/>
  <c r="LQ26" i="21"/>
  <c r="LH7" i="21"/>
  <c r="LC7" i="21"/>
  <c r="LH30" i="21"/>
  <c r="LC17" i="21"/>
  <c r="LN15" i="21"/>
  <c r="KT30" i="21"/>
  <c r="LA22" i="21"/>
  <c r="LC19" i="21"/>
  <c r="LM17" i="21"/>
  <c r="LA14" i="21"/>
  <c r="KO12" i="21"/>
  <c r="LK34" i="21"/>
  <c r="LD30" i="21"/>
  <c r="LA24" i="21"/>
  <c r="LA23" i="21"/>
  <c r="KO23" i="21"/>
  <c r="LK22" i="21"/>
  <c r="LD16" i="21"/>
  <c r="LK14" i="21"/>
  <c r="KY10" i="21"/>
  <c r="LC30" i="21"/>
  <c r="LH18" i="21"/>
  <c r="KR33" i="21"/>
  <c r="KP30" i="21"/>
  <c r="LK24" i="21"/>
  <c r="KW22" i="21"/>
  <c r="KW21" i="21"/>
  <c r="KU9" i="21"/>
  <c r="KS18" i="21"/>
  <c r="KV24" i="21"/>
  <c r="KV34" i="21"/>
  <c r="LO33" i="21"/>
  <c r="LI32" i="21"/>
  <c r="LG31" i="21"/>
  <c r="LJ19" i="21"/>
  <c r="LH17" i="21"/>
  <c r="LG15" i="21"/>
  <c r="KV12" i="21"/>
  <c r="KV11" i="21"/>
  <c r="SP29" i="21"/>
  <c r="KR29" i="21"/>
  <c r="LG20" i="21"/>
  <c r="LF15" i="21"/>
  <c r="KT15" i="21"/>
  <c r="LF6" i="21"/>
  <c r="KX8" i="21"/>
  <c r="LI13" i="21"/>
  <c r="KR15" i="21"/>
  <c r="KX21" i="21"/>
  <c r="LE22" i="21"/>
  <c r="LF26" i="21"/>
  <c r="KW27" i="21"/>
  <c r="KY12" i="21"/>
  <c r="KY25" i="21"/>
  <c r="LB6" i="21"/>
  <c r="LE10" i="21"/>
  <c r="LG11" i="21"/>
  <c r="LD12" i="21"/>
  <c r="KR16" i="21"/>
  <c r="KX22" i="21"/>
  <c r="KX34" i="21"/>
  <c r="LN21" i="21"/>
  <c r="KR8" i="21"/>
  <c r="LO31" i="21"/>
  <c r="KV7" i="21"/>
  <c r="KX11" i="21"/>
  <c r="KW17" i="21"/>
  <c r="LL20" i="21"/>
  <c r="LE25" i="21"/>
  <c r="KS27" i="21"/>
  <c r="LB30" i="21"/>
  <c r="LK32" i="21"/>
  <c r="KY15" i="21"/>
  <c r="KY28" i="21"/>
  <c r="LN10" i="21"/>
  <c r="LE34" i="21"/>
  <c r="LG17" i="21"/>
  <c r="KP7" i="21"/>
  <c r="LI8" i="21"/>
  <c r="ST6" i="21"/>
  <c r="KX19" i="21"/>
  <c r="KR31" i="21"/>
  <c r="SQ17" i="21"/>
  <c r="LE16" i="21"/>
  <c r="KY7" i="21"/>
  <c r="KZ9" i="21"/>
  <c r="SA33" i="21"/>
  <c r="LJ7" i="21"/>
  <c r="KY30" i="21"/>
  <c r="LH24" i="21"/>
  <c r="LI20" i="21"/>
  <c r="LL33" i="21"/>
  <c r="N16" i="28"/>
  <c r="LO12" i="21"/>
  <c r="LJ12" i="21"/>
  <c r="KW14" i="21"/>
  <c r="LB14" i="21"/>
  <c r="KZ16" i="21"/>
  <c r="LK16" i="21"/>
  <c r="LG23" i="21"/>
  <c r="LO25" i="21"/>
  <c r="LA29" i="21"/>
  <c r="KU29" i="21"/>
  <c r="KV29" i="21"/>
  <c r="LL29" i="21"/>
  <c r="LN17" i="21"/>
  <c r="LL32" i="21"/>
  <c r="KV32" i="21"/>
  <c r="MR32" i="21"/>
  <c r="LQ32" i="21"/>
  <c r="LQ22" i="21"/>
  <c r="LO13" i="21"/>
  <c r="LC13" i="21"/>
  <c r="KT13" i="21"/>
  <c r="LJ13" i="21"/>
  <c r="LA17" i="21"/>
  <c r="KV17" i="21"/>
  <c r="KZ17" i="21"/>
  <c r="LD25" i="21"/>
  <c r="KP26" i="21"/>
  <c r="LC26" i="21"/>
  <c r="LO26" i="21"/>
  <c r="KT26" i="21"/>
  <c r="LM26" i="21"/>
  <c r="LI27" i="21"/>
  <c r="KO28" i="21"/>
  <c r="LK30" i="21"/>
  <c r="LA30" i="21"/>
  <c r="LL30" i="21"/>
  <c r="LN33" i="21"/>
  <c r="LM15" i="21"/>
  <c r="LC15" i="21"/>
  <c r="KP15" i="21"/>
  <c r="LJ15" i="21"/>
  <c r="KU16" i="21"/>
  <c r="LQ29" i="21"/>
  <c r="KO33" i="21"/>
  <c r="LC12" i="21"/>
  <c r="LG27" i="21"/>
  <c r="SC29" i="21"/>
  <c r="LQ24" i="21"/>
  <c r="KV20" i="21"/>
  <c r="LK20" i="21"/>
  <c r="LO28" i="21"/>
  <c r="KP28" i="21"/>
  <c r="KT28" i="21"/>
  <c r="LI29" i="21"/>
  <c r="LF29" i="21"/>
  <c r="OK34" i="21"/>
  <c r="PL34" i="21" s="1"/>
  <c r="KO30" i="21"/>
  <c r="LH34" i="21"/>
  <c r="KZ33" i="21"/>
  <c r="KZ32" i="21"/>
  <c r="LD27" i="21"/>
  <c r="LJ28" i="21"/>
  <c r="LN7" i="21"/>
  <c r="LK6" i="21"/>
  <c r="KX6" i="21"/>
  <c r="KU11" i="21"/>
  <c r="LB27" i="21"/>
  <c r="KP12" i="21"/>
  <c r="LL15" i="21"/>
  <c r="LA13" i="21"/>
  <c r="LM7" i="21"/>
  <c r="KO7" i="21"/>
  <c r="KV10" i="21"/>
  <c r="KR25" i="21"/>
  <c r="LB17" i="21"/>
  <c r="KO17" i="21"/>
  <c r="LO15" i="21"/>
  <c r="KT12" i="21"/>
  <c r="MR34" i="21"/>
  <c r="LJ32" i="21"/>
  <c r="LL23" i="21"/>
  <c r="OR14" i="21"/>
  <c r="PS14" i="21" s="1"/>
  <c r="QT14" i="21" s="1"/>
  <c r="RU14" i="21" s="1"/>
  <c r="LG21" i="21"/>
  <c r="OM29" i="21"/>
  <c r="PN29" i="21" s="1"/>
  <c r="QO29" i="21" s="1"/>
  <c r="LK23" i="21"/>
  <c r="KY20" i="21"/>
  <c r="KZ8" i="21"/>
  <c r="LK9" i="21"/>
  <c r="KV26" i="21"/>
  <c r="KQ12" i="21"/>
  <c r="SN6" i="21"/>
  <c r="KV21" i="21"/>
  <c r="KZ24" i="21"/>
  <c r="KZ13" i="21"/>
  <c r="LG34" i="21"/>
  <c r="LB33" i="21"/>
  <c r="LC16" i="21"/>
  <c r="KQ16" i="21"/>
  <c r="KX14" i="21"/>
  <c r="LK12" i="21"/>
  <c r="KZ30" i="21"/>
  <c r="OE11" i="21"/>
  <c r="PF11" i="21" s="1"/>
  <c r="QG11" i="21" s="1"/>
  <c r="KT14" i="21"/>
  <c r="KX23" i="21"/>
  <c r="LB29" i="21"/>
  <c r="KR30" i="21"/>
  <c r="LL31" i="21"/>
  <c r="KX33" i="21"/>
  <c r="LL16" i="21"/>
  <c r="SI32" i="21"/>
  <c r="KU20" i="21"/>
  <c r="LH12" i="21"/>
  <c r="LB18" i="21"/>
  <c r="LF13" i="21"/>
  <c r="KQ15" i="21"/>
  <c r="LM12" i="21"/>
  <c r="LJ21" i="21"/>
  <c r="LM20" i="21"/>
  <c r="LF16" i="21"/>
  <c r="KZ21" i="21"/>
  <c r="KX32" i="21"/>
  <c r="LJ30" i="21"/>
  <c r="NO27" i="21"/>
  <c r="LF27" i="21"/>
  <c r="KW19" i="21"/>
  <c r="KP16" i="21"/>
  <c r="LH15" i="21"/>
  <c r="KZ20" i="21"/>
  <c r="KQ25" i="21"/>
  <c r="LI11" i="21"/>
  <c r="KO20" i="21"/>
  <c r="LH31" i="21"/>
  <c r="LM19" i="21"/>
  <c r="MR27" i="21"/>
  <c r="LJ17" i="21"/>
  <c r="LK13" i="21"/>
  <c r="LI6" i="21"/>
  <c r="KW11" i="21"/>
  <c r="KU19" i="21"/>
  <c r="LA19" i="21"/>
  <c r="KS23" i="21"/>
  <c r="KT34" i="21"/>
  <c r="KW23" i="21"/>
  <c r="LA9" i="21"/>
  <c r="LH26" i="21"/>
  <c r="LQ25" i="21"/>
  <c r="LA16" i="21"/>
  <c r="LH25" i="21"/>
  <c r="LH28" i="21"/>
  <c r="LD21" i="21"/>
  <c r="LC8" i="21"/>
  <c r="KU12" i="21"/>
  <c r="KQ6" i="21"/>
  <c r="LO11" i="21"/>
  <c r="SE6" i="21"/>
  <c r="O28" i="28"/>
  <c r="LN32" i="21"/>
  <c r="KZ29" i="21"/>
  <c r="LD10" i="21"/>
  <c r="LD11" i="21"/>
  <c r="IF34" i="21"/>
  <c r="SY34" i="21"/>
  <c r="KY34" i="21"/>
  <c r="LF33" i="21"/>
  <c r="LK29" i="21"/>
  <c r="LB24" i="21"/>
  <c r="KQ24" i="21"/>
  <c r="KR10" i="21"/>
  <c r="LJ34" i="21"/>
  <c r="LD7" i="21"/>
  <c r="KR7" i="21"/>
  <c r="LB26" i="21"/>
  <c r="O22" i="28"/>
  <c r="LN26" i="21"/>
  <c r="LH32" i="21"/>
  <c r="KQ30" i="21"/>
  <c r="LH8" i="21"/>
  <c r="O21" i="28"/>
  <c r="LN25" i="21"/>
  <c r="KR26" i="21"/>
  <c r="LM27" i="21"/>
  <c r="KX18" i="21"/>
  <c r="LG13" i="21"/>
  <c r="KS14" i="21"/>
  <c r="KU32" i="21"/>
  <c r="KW18" i="21"/>
  <c r="LN18" i="21"/>
  <c r="K20" i="28"/>
  <c r="U20" i="28" s="1"/>
  <c r="KR24" i="21"/>
  <c r="KU30" i="21"/>
  <c r="LC28" i="21"/>
  <c r="KT29" i="21"/>
  <c r="LE30" i="21"/>
  <c r="LC24" i="21"/>
  <c r="KR28" i="21"/>
  <c r="KZ27" i="21"/>
  <c r="NO33" i="21"/>
  <c r="K29" i="28"/>
  <c r="U29" i="28" s="1"/>
  <c r="LO30" i="21"/>
  <c r="LE29" i="21"/>
  <c r="LM28" i="21"/>
  <c r="SM20" i="21"/>
  <c r="OI20" i="21"/>
  <c r="PJ20" i="21" s="1"/>
  <c r="QK20" i="21" s="1"/>
  <c r="KW10" i="21"/>
  <c r="LI10" i="21"/>
  <c r="KZ7" i="21"/>
  <c r="LK7" i="21"/>
  <c r="HR29" i="21"/>
  <c r="OG29" i="21"/>
  <c r="PH29" i="21" s="1"/>
  <c r="OU33" i="21"/>
  <c r="PV33" i="21" s="1"/>
  <c r="QW33" i="21" s="1"/>
  <c r="RX33" i="21" s="1"/>
  <c r="KV13" i="21"/>
  <c r="KS17" i="21"/>
  <c r="LE17" i="21"/>
  <c r="KU7" i="21"/>
  <c r="LA7" i="21"/>
  <c r="LM6" i="21"/>
  <c r="SW6" i="21"/>
  <c r="LA6" i="21"/>
  <c r="KV22" i="21"/>
  <c r="LN24" i="21"/>
  <c r="KO27" i="21"/>
  <c r="LD24" i="21"/>
  <c r="LF21" i="21"/>
  <c r="KT21" i="21"/>
  <c r="OO12" i="21"/>
  <c r="PP12" i="21" s="1"/>
  <c r="LI12" i="21"/>
  <c r="LG32" i="21"/>
  <c r="LF18" i="21"/>
  <c r="LG18" i="21"/>
  <c r="LK18" i="21"/>
  <c r="KU18" i="21"/>
  <c r="LL18" i="21"/>
  <c r="LA18" i="21"/>
  <c r="KV18" i="21"/>
  <c r="KZ18" i="21"/>
  <c r="KT27" i="21"/>
  <c r="LO27" i="21"/>
  <c r="KT18" i="21"/>
  <c r="KO19" i="21"/>
  <c r="SV10" i="21"/>
  <c r="OR10" i="21"/>
  <c r="PS10" i="21" s="1"/>
  <c r="QT10" i="21" s="1"/>
  <c r="LQ28" i="21"/>
  <c r="SG15" i="21"/>
  <c r="OC15" i="21"/>
  <c r="ON31" i="21"/>
  <c r="PO31" i="21" s="1"/>
  <c r="QP31" i="21" s="1"/>
  <c r="NV16" i="21"/>
  <c r="OW16" i="21" s="1"/>
  <c r="PX16" i="21" s="1"/>
  <c r="OT22" i="21"/>
  <c r="PU22" i="21" s="1"/>
  <c r="QV22" i="21" s="1"/>
  <c r="LZ11" i="21"/>
  <c r="SI11" i="21"/>
  <c r="QW34" i="21"/>
  <c r="RX34" i="21" s="1"/>
  <c r="LQ14" i="21"/>
  <c r="MR7" i="21"/>
  <c r="PG12" i="21"/>
  <c r="QH12" i="21" s="1"/>
  <c r="RI12" i="21" s="1"/>
  <c r="LF24" i="21"/>
  <c r="KU10" i="21"/>
  <c r="LJ23" i="21"/>
  <c r="KR22" i="21"/>
  <c r="LJ9" i="21"/>
  <c r="LD17" i="21"/>
  <c r="LC9" i="21"/>
  <c r="O8" i="28"/>
  <c r="LF8" i="21"/>
  <c r="PV29" i="21"/>
  <c r="QW29" i="21" s="1"/>
  <c r="LM25" i="21"/>
  <c r="KR19" i="21"/>
  <c r="KY9" i="21"/>
  <c r="SQ28" i="21"/>
  <c r="HX28" i="21"/>
  <c r="IA15" i="21"/>
  <c r="ST15" i="21"/>
  <c r="OK32" i="21"/>
  <c r="PL32" i="21" s="1"/>
  <c r="QM32" i="21" s="1"/>
  <c r="RN32" i="21" s="1"/>
  <c r="SK6" i="21"/>
  <c r="HS32" i="21" l="1"/>
  <c r="HZ34" i="21"/>
  <c r="HR6" i="21"/>
  <c r="SG32" i="21"/>
  <c r="OF32" i="21"/>
  <c r="HJ29" i="21"/>
  <c r="OC32" i="21"/>
  <c r="PD32" i="21" s="1"/>
  <c r="OS34" i="21"/>
  <c r="PT34" i="21" s="1"/>
  <c r="NU32" i="21"/>
  <c r="OV32" i="21" s="1"/>
  <c r="SQ29" i="21"/>
  <c r="RY32" i="21"/>
  <c r="SU6" i="21"/>
  <c r="HW29" i="21"/>
  <c r="OQ6" i="21"/>
  <c r="PR6" i="21" s="1"/>
  <c r="QS6" i="21" s="1"/>
  <c r="OH32" i="21"/>
  <c r="PI32" i="21" s="1"/>
  <c r="QJ32" i="21" s="1"/>
  <c r="SS34" i="21"/>
  <c r="OS6" i="21"/>
  <c r="PT6" i="21" s="1"/>
  <c r="SD33" i="21"/>
  <c r="RZ12" i="21"/>
  <c r="RY22" i="21"/>
  <c r="SU19" i="21"/>
  <c r="SN14" i="21"/>
  <c r="NZ17" i="21"/>
  <c r="PA17" i="21" s="1"/>
  <c r="QB17" i="21" s="1"/>
  <c r="NZ18" i="21"/>
  <c r="PA18" i="21" s="1"/>
  <c r="SW34" i="21"/>
  <c r="NZ33" i="21"/>
  <c r="SA19" i="21"/>
  <c r="OK15" i="21"/>
  <c r="PL15" i="21" s="1"/>
  <c r="QM15" i="21" s="1"/>
  <c r="OK31" i="21"/>
  <c r="SG30" i="21"/>
  <c r="OM30" i="21"/>
  <c r="PN30" i="21" s="1"/>
  <c r="QO30" i="21" s="1"/>
  <c r="RP30" i="21" s="1"/>
  <c r="RZ25" i="21"/>
  <c r="OA21" i="21"/>
  <c r="PB21" i="21" s="1"/>
  <c r="LG29" i="21"/>
  <c r="LH21" i="21"/>
  <c r="LA33" i="21"/>
  <c r="NY33" i="21"/>
  <c r="OZ33" i="21" s="1"/>
  <c r="QA33" i="21" s="1"/>
  <c r="RB33" i="21" s="1"/>
  <c r="SS32" i="21"/>
  <c r="HU32" i="21"/>
  <c r="OJ32" i="21"/>
  <c r="PK32" i="21" s="1"/>
  <c r="SP26" i="21"/>
  <c r="ON8" i="21"/>
  <c r="KQ21" i="21"/>
  <c r="LL12" i="21"/>
  <c r="QH34" i="21"/>
  <c r="RI34" i="21" s="1"/>
  <c r="SC33" i="21"/>
  <c r="NU8" i="21"/>
  <c r="OV8" i="21" s="1"/>
  <c r="OH19" i="21"/>
  <c r="OK18" i="21"/>
  <c r="LD28" i="21"/>
  <c r="SW32" i="21"/>
  <c r="OT32" i="21"/>
  <c r="OR33" i="21"/>
  <c r="PS33" i="21" s="1"/>
  <c r="QT33" i="21" s="1"/>
  <c r="RU33" i="21" s="1"/>
  <c r="ON32" i="21"/>
  <c r="PO32" i="21" s="1"/>
  <c r="QP32" i="21" s="1"/>
  <c r="OC31" i="21"/>
  <c r="PD31" i="21" s="1"/>
  <c r="QE31" i="21" s="1"/>
  <c r="PZ10" i="21"/>
  <c r="SE14" i="21"/>
  <c r="OF22" i="21"/>
  <c r="PG22" i="21" s="1"/>
  <c r="OB23" i="21"/>
  <c r="PC23" i="21" s="1"/>
  <c r="OT23" i="21"/>
  <c r="PU23" i="21" s="1"/>
  <c r="OR13" i="21"/>
  <c r="PS13" i="21" s="1"/>
  <c r="LC21" i="21"/>
  <c r="PW6" i="21"/>
  <c r="QX6" i="21" s="1"/>
  <c r="SL34" i="21"/>
  <c r="SM33" i="21"/>
  <c r="SR32" i="21"/>
  <c r="OO32" i="21"/>
  <c r="PP32" i="21" s="1"/>
  <c r="QQ32" i="21" s="1"/>
  <c r="RR32" i="21" s="1"/>
  <c r="SF16" i="21"/>
  <c r="OH13" i="21"/>
  <c r="PI13" i="21" s="1"/>
  <c r="OC12" i="21"/>
  <c r="PD12" i="21" s="1"/>
  <c r="QV11" i="21"/>
  <c r="OE12" i="21"/>
  <c r="PF12" i="21" s="1"/>
  <c r="QG12" i="21" s="1"/>
  <c r="KT33" i="21"/>
  <c r="NZ32" i="21"/>
  <c r="PA32" i="21" s="1"/>
  <c r="SQ16" i="21"/>
  <c r="SG10" i="21"/>
  <c r="QH14" i="21"/>
  <c r="SH8" i="21"/>
  <c r="SO23" i="21"/>
  <c r="OM6" i="21"/>
  <c r="PN6" i="21" s="1"/>
  <c r="SH32" i="21"/>
  <c r="SO21" i="21"/>
  <c r="LF30" i="21"/>
  <c r="KZ12" i="21"/>
  <c r="SX6" i="21"/>
  <c r="LC33" i="21"/>
  <c r="QB8" i="21"/>
  <c r="RC8" i="21" s="1"/>
  <c r="NV24" i="21"/>
  <c r="OW24" i="21" s="1"/>
  <c r="PX24" i="21" s="1"/>
  <c r="SN33" i="21"/>
  <c r="OD32" i="21"/>
  <c r="PE32" i="21" s="1"/>
  <c r="QI29" i="21"/>
  <c r="RJ29" i="21" s="1"/>
  <c r="QW6" i="21"/>
  <c r="RX6" i="21" s="1"/>
  <c r="OT6" i="21"/>
  <c r="PU6" i="21" s="1"/>
  <c r="QU6" i="21"/>
  <c r="RV6" i="21" s="1"/>
  <c r="LC27" i="21"/>
  <c r="QH7" i="21"/>
  <c r="RI7" i="21" s="1"/>
  <c r="OO28" i="21"/>
  <c r="QB9" i="21"/>
  <c r="RC9" i="21" s="1"/>
  <c r="NW19" i="21"/>
  <c r="OX19" i="21" s="1"/>
  <c r="PY19" i="21" s="1"/>
  <c r="QZ19" i="21" s="1"/>
  <c r="SP17" i="21"/>
  <c r="QP17" i="21"/>
  <c r="RQ17" i="21" s="1"/>
  <c r="SM27" i="21"/>
  <c r="PW15" i="21"/>
  <c r="QX15" i="21" s="1"/>
  <c r="NY9" i="21"/>
  <c r="OZ9" i="21" s="1"/>
  <c r="QA9" i="21" s="1"/>
  <c r="SW14" i="21"/>
  <c r="OE24" i="21"/>
  <c r="PF24" i="21" s="1"/>
  <c r="QA21" i="21"/>
  <c r="RB21" i="21" s="1"/>
  <c r="NV20" i="21"/>
  <c r="OW20" i="21" s="1"/>
  <c r="PX20" i="21" s="1"/>
  <c r="LS11" i="21"/>
  <c r="SI22" i="21"/>
  <c r="QR23" i="21"/>
  <c r="RS23" i="21" s="1"/>
  <c r="RZ33" i="21"/>
  <c r="NX27" i="21"/>
  <c r="OY27" i="21" s="1"/>
  <c r="SB27" i="21"/>
  <c r="QV10" i="21"/>
  <c r="RW10" i="21" s="1"/>
  <c r="OJ17" i="21"/>
  <c r="PK17" i="21" s="1"/>
  <c r="RZ18" i="21"/>
  <c r="RZ19" i="21"/>
  <c r="OL9" i="21"/>
  <c r="PM9" i="21" s="1"/>
  <c r="QN9" i="21" s="1"/>
  <c r="OA11" i="21"/>
  <c r="PB11" i="21" s="1"/>
  <c r="SO16" i="21"/>
  <c r="OF13" i="21"/>
  <c r="PG13" i="21" s="1"/>
  <c r="QH13" i="21" s="1"/>
  <c r="OL14" i="21"/>
  <c r="PM14" i="21" s="1"/>
  <c r="SQ26" i="21"/>
  <c r="HR33" i="21"/>
  <c r="OE6" i="21"/>
  <c r="PF6" i="21" s="1"/>
  <c r="QG6" i="21" s="1"/>
  <c r="SI6" i="21"/>
  <c r="IF33" i="21"/>
  <c r="SB24" i="21"/>
  <c r="RY34" i="21"/>
  <c r="IC6" i="21"/>
  <c r="Q20" i="28"/>
  <c r="T20" i="28" s="1"/>
  <c r="OU12" i="21"/>
  <c r="PV12" i="21" s="1"/>
  <c r="QW12" i="21" s="1"/>
  <c r="QI33" i="21"/>
  <c r="RJ33" i="21" s="1"/>
  <c r="HF34" i="21"/>
  <c r="OG19" i="21"/>
  <c r="PH19" i="21" s="1"/>
  <c r="QI19" i="21" s="1"/>
  <c r="SK33" i="21"/>
  <c r="NX32" i="21"/>
  <c r="OY32" i="21" s="1"/>
  <c r="PZ32" i="21" s="1"/>
  <c r="RA32" i="21" s="1"/>
  <c r="SB32" i="21"/>
  <c r="QB24" i="21"/>
  <c r="RC24" i="21" s="1"/>
  <c r="IE30" i="21"/>
  <c r="OR11" i="21"/>
  <c r="PS11" i="21" s="1"/>
  <c r="OC33" i="21"/>
  <c r="PD33" i="21" s="1"/>
  <c r="QE33" i="21" s="1"/>
  <c r="OT30" i="21"/>
  <c r="PU30" i="21" s="1"/>
  <c r="OD7" i="21"/>
  <c r="PE7" i="21" s="1"/>
  <c r="QF7" i="21" s="1"/>
  <c r="RG7" i="21" s="1"/>
  <c r="SD24" i="21"/>
  <c r="SL9" i="21"/>
  <c r="NY25" i="21"/>
  <c r="OZ25" i="21" s="1"/>
  <c r="ON20" i="21"/>
  <c r="PO20" i="21" s="1"/>
  <c r="QP20" i="21" s="1"/>
  <c r="SH7" i="21"/>
  <c r="OS14" i="21"/>
  <c r="PT14" i="21" s="1"/>
  <c r="OU25" i="21"/>
  <c r="PV25" i="21" s="1"/>
  <c r="QW25" i="21" s="1"/>
  <c r="MM11" i="21"/>
  <c r="SM23" i="21"/>
  <c r="SO8" i="21"/>
  <c r="SD28" i="21"/>
  <c r="ON15" i="21"/>
  <c r="PO15" i="21" s="1"/>
  <c r="RZ34" i="21"/>
  <c r="SW27" i="21"/>
  <c r="QM8" i="21"/>
  <c r="RN8" i="21" s="1"/>
  <c r="OS27" i="21"/>
  <c r="PT27" i="21" s="1"/>
  <c r="NW26" i="21"/>
  <c r="OX26" i="21" s="1"/>
  <c r="SR6" i="21"/>
  <c r="OQ10" i="21"/>
  <c r="PR10" i="21" s="1"/>
  <c r="QS10" i="21" s="1"/>
  <c r="RT10" i="21" s="1"/>
  <c r="SX24" i="21"/>
  <c r="HY6" i="21"/>
  <c r="OS25" i="21"/>
  <c r="PT25" i="21" s="1"/>
  <c r="QU25" i="21" s="1"/>
  <c r="RV25" i="21" s="1"/>
  <c r="SA10" i="21"/>
  <c r="OD18" i="21"/>
  <c r="PE18" i="21" s="1"/>
  <c r="SJ25" i="21"/>
  <c r="NY26" i="21"/>
  <c r="OZ26" i="21" s="1"/>
  <c r="SC18" i="21"/>
  <c r="SU26" i="21"/>
  <c r="OM10" i="21"/>
  <c r="PN10" i="21" s="1"/>
  <c r="ON18" i="21"/>
  <c r="OF8" i="21"/>
  <c r="PG8" i="21" s="1"/>
  <c r="QH8" i="21" s="1"/>
  <c r="OU32" i="21"/>
  <c r="PV32" i="21" s="1"/>
  <c r="QW32" i="21" s="1"/>
  <c r="RX32" i="21" s="1"/>
  <c r="OK17" i="21"/>
  <c r="PL17" i="21" s="1"/>
  <c r="SV24" i="21"/>
  <c r="OB18" i="21"/>
  <c r="PC18" i="21" s="1"/>
  <c r="QD18" i="21" s="1"/>
  <c r="RE18" i="21" s="1"/>
  <c r="NV25" i="21"/>
  <c r="OW25" i="21" s="1"/>
  <c r="SM30" i="21"/>
  <c r="PX26" i="21"/>
  <c r="QY26" i="21" s="1"/>
  <c r="SE21" i="21"/>
  <c r="SR19" i="21"/>
  <c r="SM25" i="21"/>
  <c r="OU14" i="21"/>
  <c r="PV14" i="21" s="1"/>
  <c r="QW14" i="21" s="1"/>
  <c r="SR23" i="21"/>
  <c r="OF18" i="21"/>
  <c r="PG18" i="21" s="1"/>
  <c r="OI24" i="21"/>
  <c r="PJ24" i="21" s="1"/>
  <c r="QK24" i="21" s="1"/>
  <c r="NZ25" i="21"/>
  <c r="PA25" i="21" s="1"/>
  <c r="OI25" i="21"/>
  <c r="PJ25" i="21" s="1"/>
  <c r="QK25" i="21" s="1"/>
  <c r="RL25" i="21" s="1"/>
  <c r="OQ21" i="21"/>
  <c r="PR21" i="21" s="1"/>
  <c r="SF22" i="21"/>
  <c r="SM24" i="21"/>
  <c r="LS9" i="21"/>
  <c r="ST9" i="21"/>
  <c r="RZ20" i="21"/>
  <c r="OL12" i="21"/>
  <c r="PM12" i="21" s="1"/>
  <c r="OI30" i="21"/>
  <c r="PJ30" i="21" s="1"/>
  <c r="QK30" i="21" s="1"/>
  <c r="RL30" i="21" s="1"/>
  <c r="RZ13" i="21"/>
  <c r="OU22" i="21"/>
  <c r="PV22" i="21" s="1"/>
  <c r="QC21" i="21"/>
  <c r="RD21" i="21" s="1"/>
  <c r="OL10" i="21"/>
  <c r="PM10" i="21" s="1"/>
  <c r="QN10" i="21" s="1"/>
  <c r="NV13" i="21"/>
  <c r="OW13" i="21" s="1"/>
  <c r="SP10" i="21"/>
  <c r="OC21" i="21"/>
  <c r="PD21" i="21" s="1"/>
  <c r="SB11" i="21"/>
  <c r="HU34" i="21"/>
  <c r="SV20" i="21"/>
  <c r="OE32" i="21"/>
  <c r="PF32" i="21" s="1"/>
  <c r="QG32" i="21" s="1"/>
  <c r="SP20" i="21"/>
  <c r="OR22" i="21"/>
  <c r="PS22" i="21" s="1"/>
  <c r="OQ13" i="21"/>
  <c r="PR13" i="21" s="1"/>
  <c r="SR8" i="21"/>
  <c r="SF24" i="21"/>
  <c r="SO6" i="21"/>
  <c r="SS9" i="21"/>
  <c r="SX19" i="21"/>
  <c r="RY24" i="21"/>
  <c r="OA18" i="21"/>
  <c r="PB18" i="21" s="1"/>
  <c r="QC18" i="21" s="1"/>
  <c r="RD18" i="21" s="1"/>
  <c r="SC31" i="21"/>
  <c r="NX19" i="21"/>
  <c r="OY19" i="21" s="1"/>
  <c r="SX9" i="21"/>
  <c r="RY17" i="21"/>
  <c r="OM23" i="21"/>
  <c r="PN23" i="21" s="1"/>
  <c r="OL31" i="21"/>
  <c r="PM31" i="21" s="1"/>
  <c r="QN31" i="21" s="1"/>
  <c r="PW17" i="21"/>
  <c r="QX17" i="21" s="1"/>
  <c r="OB19" i="21"/>
  <c r="PC19" i="21" s="1"/>
  <c r="SR10" i="21"/>
  <c r="SX8" i="21"/>
  <c r="OG31" i="21"/>
  <c r="PH31" i="21" s="1"/>
  <c r="SG33" i="21"/>
  <c r="SG25" i="21"/>
  <c r="SE26" i="21"/>
  <c r="SP31" i="21"/>
  <c r="NV34" i="21"/>
  <c r="OW34" i="21" s="1"/>
  <c r="SF17" i="21"/>
  <c r="SF12" i="21"/>
  <c r="SY32" i="21"/>
  <c r="SO29" i="21"/>
  <c r="HU29" i="21"/>
  <c r="SI33" i="21"/>
  <c r="OJ29" i="21"/>
  <c r="PK29" i="21" s="1"/>
  <c r="QL29" i="21" s="1"/>
  <c r="RM29" i="21" s="1"/>
  <c r="HP33" i="21"/>
  <c r="SM34" i="21"/>
  <c r="OM32" i="21"/>
  <c r="PN32" i="21" s="1"/>
  <c r="QO32" i="21" s="1"/>
  <c r="RP32" i="21" s="1"/>
  <c r="OI34" i="21"/>
  <c r="PJ34" i="21" s="1"/>
  <c r="QK34" i="21" s="1"/>
  <c r="HX32" i="21"/>
  <c r="SI12" i="21"/>
  <c r="N30" i="28"/>
  <c r="HJ31" i="21"/>
  <c r="NW31" i="21"/>
  <c r="OX31" i="21" s="1"/>
  <c r="HL30" i="21"/>
  <c r="SI13" i="21"/>
  <c r="SD29" i="21"/>
  <c r="HM28" i="21"/>
  <c r="QC9" i="21"/>
  <c r="RD9" i="21" s="1"/>
  <c r="OH30" i="21"/>
  <c r="PI30" i="21" s="1"/>
  <c r="QJ30" i="21" s="1"/>
  <c r="RK30" i="21" s="1"/>
  <c r="SB26" i="21"/>
  <c r="OD17" i="21"/>
  <c r="PE17" i="21" s="1"/>
  <c r="QF17" i="21" s="1"/>
  <c r="HS15" i="21"/>
  <c r="QN30" i="21"/>
  <c r="RO30" i="21" s="1"/>
  <c r="OR21" i="21"/>
  <c r="PS21" i="21" s="1"/>
  <c r="QT21" i="21" s="1"/>
  <c r="RU21" i="21" s="1"/>
  <c r="ST18" i="21"/>
  <c r="OK22" i="21"/>
  <c r="PL22" i="21" s="1"/>
  <c r="QM22" i="21" s="1"/>
  <c r="RN22" i="21" s="1"/>
  <c r="OH27" i="21"/>
  <c r="PI27" i="21" s="1"/>
  <c r="QJ27" i="21" s="1"/>
  <c r="RY9" i="21"/>
  <c r="OQ20" i="21"/>
  <c r="PR20" i="21" s="1"/>
  <c r="OP14" i="21"/>
  <c r="PQ14" i="21" s="1"/>
  <c r="SE17" i="21"/>
  <c r="OF17" i="21"/>
  <c r="PG17" i="21" s="1"/>
  <c r="PW13" i="21"/>
  <c r="QX13" i="21" s="1"/>
  <c r="SG31" i="21"/>
  <c r="SD30" i="21"/>
  <c r="SL27" i="21"/>
  <c r="RY13" i="21"/>
  <c r="SK13" i="21"/>
  <c r="SQ7" i="21"/>
  <c r="ML9" i="21"/>
  <c r="SC10" i="21"/>
  <c r="OT15" i="21"/>
  <c r="PU15" i="21" s="1"/>
  <c r="QV15" i="21" s="1"/>
  <c r="RW15" i="21" s="1"/>
  <c r="ST8" i="21"/>
  <c r="OQ16" i="21"/>
  <c r="PR16" i="21" s="1"/>
  <c r="QS16" i="21" s="1"/>
  <c r="RX19" i="21"/>
  <c r="SH11" i="21"/>
  <c r="LV20" i="21"/>
  <c r="OS13" i="21"/>
  <c r="PT13" i="21" s="1"/>
  <c r="QU13" i="21" s="1"/>
  <c r="SS13" i="21"/>
  <c r="QO17" i="21"/>
  <c r="RP17" i="21" s="1"/>
  <c r="SC8" i="21"/>
  <c r="OA20" i="21"/>
  <c r="SK22" i="21"/>
  <c r="QP16" i="21"/>
  <c r="RQ16" i="21" s="1"/>
  <c r="RY8" i="21"/>
  <c r="SR16" i="21"/>
  <c r="HW30" i="21"/>
  <c r="SY19" i="21"/>
  <c r="NU23" i="21"/>
  <c r="OV23" i="21" s="1"/>
  <c r="SU9" i="21"/>
  <c r="SB14" i="21"/>
  <c r="SI19" i="21"/>
  <c r="SP30" i="21"/>
  <c r="SL19" i="21"/>
  <c r="HN31" i="21"/>
  <c r="HL31" i="21"/>
  <c r="OB16" i="21"/>
  <c r="PC16" i="21" s="1"/>
  <c r="QD16" i="21" s="1"/>
  <c r="OH15" i="21"/>
  <c r="PI15" i="21" s="1"/>
  <c r="QJ15" i="21" s="1"/>
  <c r="QH10" i="21"/>
  <c r="RI10" i="21" s="1"/>
  <c r="SQ13" i="21"/>
  <c r="SG22" i="21"/>
  <c r="SH28" i="21"/>
  <c r="SV23" i="21"/>
  <c r="SJ21" i="21"/>
  <c r="ON7" i="21"/>
  <c r="PO7" i="21" s="1"/>
  <c r="QP7" i="21" s="1"/>
  <c r="RQ7" i="21" s="1"/>
  <c r="SR7" i="21"/>
  <c r="SX23" i="21"/>
  <c r="OD23" i="21"/>
  <c r="PE23" i="21" s="1"/>
  <c r="OS23" i="21"/>
  <c r="PT23" i="21" s="1"/>
  <c r="SE31" i="21"/>
  <c r="OP31" i="21"/>
  <c r="PQ31" i="21" s="1"/>
  <c r="QR31" i="21" s="1"/>
  <c r="RS31" i="21" s="1"/>
  <c r="QG8" i="21"/>
  <c r="RH8" i="21" s="1"/>
  <c r="SL13" i="21"/>
  <c r="HK30" i="21"/>
  <c r="LV9" i="21"/>
  <c r="QE11" i="21"/>
  <c r="RF11" i="21" s="1"/>
  <c r="NY13" i="21"/>
  <c r="OZ13" i="21" s="1"/>
  <c r="QE12" i="21"/>
  <c r="RF12" i="21" s="1"/>
  <c r="SX10" i="21"/>
  <c r="OJ19" i="21"/>
  <c r="PK19" i="21" s="1"/>
  <c r="NV27" i="21"/>
  <c r="OW27" i="21" s="1"/>
  <c r="NW33" i="21"/>
  <c r="OX33" i="21" s="1"/>
  <c r="OH33" i="21"/>
  <c r="PI33" i="21" s="1"/>
  <c r="QJ33" i="21" s="1"/>
  <c r="HX7" i="21"/>
  <c r="QO18" i="21"/>
  <c r="RP18" i="21" s="1"/>
  <c r="NZ22" i="21"/>
  <c r="PA22" i="21" s="1"/>
  <c r="QB22" i="21" s="1"/>
  <c r="NZ21" i="21"/>
  <c r="PA21" i="21" s="1"/>
  <c r="SE9" i="21"/>
  <c r="SG11" i="21"/>
  <c r="SE11" i="21"/>
  <c r="SH19" i="21"/>
  <c r="OI17" i="21"/>
  <c r="PJ17" i="21" s="1"/>
  <c r="LX11" i="21"/>
  <c r="OP22" i="21"/>
  <c r="PQ22" i="21" s="1"/>
  <c r="SV12" i="21"/>
  <c r="SG12" i="21"/>
  <c r="SF34" i="21"/>
  <c r="RY33" i="21"/>
  <c r="OP33" i="21"/>
  <c r="PQ33" i="21" s="1"/>
  <c r="OH34" i="21"/>
  <c r="PI34" i="21" s="1"/>
  <c r="Q9" i="28"/>
  <c r="T9" i="28" s="1"/>
  <c r="V9" i="28" s="1"/>
  <c r="OP32" i="21"/>
  <c r="PQ32" i="21" s="1"/>
  <c r="QR32" i="21" s="1"/>
  <c r="QW26" i="21"/>
  <c r="RX26" i="21" s="1"/>
  <c r="SD17" i="21"/>
  <c r="HG7" i="21"/>
  <c r="NV7" i="21"/>
  <c r="OW7" i="21" s="1"/>
  <c r="PX7" i="21" s="1"/>
  <c r="QY7" i="21" s="1"/>
  <c r="SL24" i="21"/>
  <c r="OP17" i="21"/>
  <c r="PQ17" i="21" s="1"/>
  <c r="QR17" i="21" s="1"/>
  <c r="RS17" i="21" s="1"/>
  <c r="OB26" i="21"/>
  <c r="PC26" i="21" s="1"/>
  <c r="OB34" i="21"/>
  <c r="PC34" i="21" s="1"/>
  <c r="SS20" i="21"/>
  <c r="SB29" i="21"/>
  <c r="SL22" i="21"/>
  <c r="ST33" i="21"/>
  <c r="SW15" i="21"/>
  <c r="OS18" i="21"/>
  <c r="PT18" i="21" s="1"/>
  <c r="QU18" i="21" s="1"/>
  <c r="SI17" i="21"/>
  <c r="OQ17" i="21"/>
  <c r="PR17" i="21" s="1"/>
  <c r="QS17" i="21" s="1"/>
  <c r="SA8" i="21"/>
  <c r="ST32" i="21"/>
  <c r="NX34" i="21"/>
  <c r="OY34" i="21" s="1"/>
  <c r="HN28" i="21"/>
  <c r="OO17" i="21"/>
  <c r="PP17" i="21" s="1"/>
  <c r="OT26" i="21"/>
  <c r="PU26" i="21" s="1"/>
  <c r="QV26" i="21" s="1"/>
  <c r="RW26" i="21" s="1"/>
  <c r="HG27" i="21"/>
  <c r="HS30" i="21"/>
  <c r="OG7" i="21"/>
  <c r="PH7" i="21" s="1"/>
  <c r="QI7" i="21" s="1"/>
  <c r="RJ7" i="21" s="1"/>
  <c r="OH11" i="21"/>
  <c r="PI11" i="21" s="1"/>
  <c r="MG9" i="21"/>
  <c r="SC12" i="21"/>
  <c r="SS19" i="21"/>
  <c r="SM13" i="21"/>
  <c r="PY8" i="21"/>
  <c r="QZ8" i="21" s="1"/>
  <c r="OA6" i="21"/>
  <c r="PB6" i="21" s="1"/>
  <c r="OI29" i="21"/>
  <c r="PJ29" i="21" s="1"/>
  <c r="QK29" i="21" s="1"/>
  <c r="RL29" i="21" s="1"/>
  <c r="NV32" i="21"/>
  <c r="OW32" i="21" s="1"/>
  <c r="NX31" i="21"/>
  <c r="OY31" i="21" s="1"/>
  <c r="NX29" i="21"/>
  <c r="OY29" i="21" s="1"/>
  <c r="HR7" i="21"/>
  <c r="ON21" i="21"/>
  <c r="PO21" i="21" s="1"/>
  <c r="QP21" i="21" s="1"/>
  <c r="RQ21" i="21" s="1"/>
  <c r="SS15" i="21"/>
  <c r="SY26" i="21"/>
  <c r="OD9" i="21"/>
  <c r="PE9" i="21" s="1"/>
  <c r="N25" i="28"/>
  <c r="Q25" i="28" s="1"/>
  <c r="T25" i="28" s="1"/>
  <c r="V25" i="28" s="1"/>
  <c r="OJ6" i="21"/>
  <c r="PK6" i="21" s="1"/>
  <c r="QL6" i="21" s="1"/>
  <c r="RM6" i="21" s="1"/>
  <c r="SB31" i="21"/>
  <c r="SX11" i="21"/>
  <c r="NY19" i="21"/>
  <c r="OZ19" i="21" s="1"/>
  <c r="OU13" i="21"/>
  <c r="PV13" i="21" s="1"/>
  <c r="SM17" i="21"/>
  <c r="OP21" i="21"/>
  <c r="PQ21" i="21" s="1"/>
  <c r="QR21" i="21" s="1"/>
  <c r="SR31" i="21"/>
  <c r="OC28" i="21"/>
  <c r="PD28" i="21" s="1"/>
  <c r="QE28" i="21" s="1"/>
  <c r="RF28" i="21" s="1"/>
  <c r="HZ15" i="21"/>
  <c r="OR32" i="21"/>
  <c r="PS32" i="21" s="1"/>
  <c r="QT32" i="21" s="1"/>
  <c r="RU32" i="21" s="1"/>
  <c r="IC32" i="21"/>
  <c r="LS10" i="21"/>
  <c r="QI8" i="21"/>
  <c r="RJ8" i="21" s="1"/>
  <c r="HT30" i="21"/>
  <c r="L26" i="28" s="1"/>
  <c r="QL32" i="21"/>
  <c r="RM32" i="21" s="1"/>
  <c r="SJ22" i="21"/>
  <c r="SG24" i="21"/>
  <c r="OP25" i="21"/>
  <c r="PQ25" i="21" s="1"/>
  <c r="QR25" i="21" s="1"/>
  <c r="RS25" i="21" s="1"/>
  <c r="QA24" i="21"/>
  <c r="RB24" i="21" s="1"/>
  <c r="QD23" i="21"/>
  <c r="RE23" i="21" s="1"/>
  <c r="NX13" i="21"/>
  <c r="OY13" i="21" s="1"/>
  <c r="RZ14" i="21"/>
  <c r="SF9" i="21"/>
  <c r="SF28" i="21"/>
  <c r="OL27" i="21"/>
  <c r="PM27" i="21" s="1"/>
  <c r="QN27" i="21" s="1"/>
  <c r="SJ10" i="21"/>
  <c r="OG21" i="21"/>
  <c r="PH21" i="21" s="1"/>
  <c r="SB10" i="21"/>
  <c r="SP27" i="21"/>
  <c r="SQ25" i="21"/>
  <c r="SX28" i="21"/>
  <c r="SF23" i="21"/>
  <c r="OU31" i="21"/>
  <c r="PV31" i="21" s="1"/>
  <c r="SK8" i="21"/>
  <c r="QG16" i="21"/>
  <c r="RH16" i="21" s="1"/>
  <c r="IE28" i="21"/>
  <c r="HH27" i="21"/>
  <c r="QG18" i="21"/>
  <c r="RH18" i="21" s="1"/>
  <c r="PX8" i="21"/>
  <c r="QY8" i="21" s="1"/>
  <c r="SV28" i="21"/>
  <c r="OM16" i="21"/>
  <c r="PN16" i="21" s="1"/>
  <c r="SX14" i="21"/>
  <c r="OR28" i="21"/>
  <c r="PS28" i="21" s="1"/>
  <c r="QT28" i="21" s="1"/>
  <c r="RU28" i="21" s="1"/>
  <c r="SA27" i="21"/>
  <c r="PY17" i="21"/>
  <c r="QZ17" i="21" s="1"/>
  <c r="SU12" i="21"/>
  <c r="SJ31" i="21"/>
  <c r="N7" i="28"/>
  <c r="Q7" i="28" s="1"/>
  <c r="T7" i="28" s="1"/>
  <c r="OG11" i="21"/>
  <c r="PH11" i="21" s="1"/>
  <c r="QI11" i="21" s="1"/>
  <c r="OA14" i="21"/>
  <c r="PB14" i="21" s="1"/>
  <c r="QC14" i="21" s="1"/>
  <c r="RZ8" i="21"/>
  <c r="SV13" i="21"/>
  <c r="SX27" i="21"/>
  <c r="SV7" i="21"/>
  <c r="SI18" i="21"/>
  <c r="NY28" i="21"/>
  <c r="OZ28" i="21" s="1"/>
  <c r="RZ26" i="21"/>
  <c r="ST13" i="21"/>
  <c r="SI16" i="21"/>
  <c r="LQ8" i="21"/>
  <c r="SF15" i="21"/>
  <c r="SC24" i="21"/>
  <c r="OT27" i="21"/>
  <c r="PU27" i="21" s="1"/>
  <c r="QV27" i="21" s="1"/>
  <c r="RW27" i="21" s="1"/>
  <c r="IC7" i="21"/>
  <c r="OO23" i="21"/>
  <c r="PP23" i="21" s="1"/>
  <c r="QQ23" i="21" s="1"/>
  <c r="RR23" i="21" s="1"/>
  <c r="OL25" i="21"/>
  <c r="PM25" i="21" s="1"/>
  <c r="SH25" i="21"/>
  <c r="QT13" i="21"/>
  <c r="RU13" i="21" s="1"/>
  <c r="HR31" i="21"/>
  <c r="SI31" i="21"/>
  <c r="OQ11" i="21"/>
  <c r="PR11" i="21" s="1"/>
  <c r="OA30" i="21"/>
  <c r="PB30" i="21" s="1"/>
  <c r="SU11" i="21"/>
  <c r="SS14" i="21"/>
  <c r="OE23" i="21"/>
  <c r="PF23" i="21" s="1"/>
  <c r="QG23" i="21" s="1"/>
  <c r="SM29" i="21"/>
  <c r="HG32" i="21"/>
  <c r="SB34" i="21"/>
  <c r="HS34" i="21"/>
  <c r="NU33" i="21"/>
  <c r="OI33" i="21"/>
  <c r="PJ33" i="21" s="1"/>
  <c r="OI27" i="21"/>
  <c r="PJ27" i="21" s="1"/>
  <c r="HY34" i="21"/>
  <c r="N29" i="28"/>
  <c r="Q29" i="28" s="1"/>
  <c r="S29" i="28" s="1"/>
  <c r="HT33" i="21"/>
  <c r="L29" i="28" s="1"/>
  <c r="SR34" i="21"/>
  <c r="OS17" i="21"/>
  <c r="PT17" i="21" s="1"/>
  <c r="QU17" i="21" s="1"/>
  <c r="RY6" i="21"/>
  <c r="SR9" i="21"/>
  <c r="NZ29" i="21"/>
  <c r="PA29" i="21" s="1"/>
  <c r="QB29" i="21" s="1"/>
  <c r="RY15" i="21"/>
  <c r="HV15" i="21"/>
  <c r="HF6" i="21"/>
  <c r="SR12" i="21"/>
  <c r="NV15" i="21"/>
  <c r="OW15" i="21" s="1"/>
  <c r="PX15" i="21" s="1"/>
  <c r="RH11" i="21"/>
  <c r="IF15" i="21"/>
  <c r="OB30" i="21"/>
  <c r="PC30" i="21" s="1"/>
  <c r="OS11" i="21"/>
  <c r="PT11" i="21" s="1"/>
  <c r="OH23" i="21"/>
  <c r="PI23" i="21" s="1"/>
  <c r="QJ23" i="21" s="1"/>
  <c r="RK23" i="21" s="1"/>
  <c r="ST30" i="21"/>
  <c r="SE24" i="21"/>
  <c r="OP28" i="21"/>
  <c r="PQ28" i="21" s="1"/>
  <c r="OR30" i="21"/>
  <c r="PS30" i="21" s="1"/>
  <c r="QT30" i="21" s="1"/>
  <c r="HY15" i="21"/>
  <c r="SI14" i="21"/>
  <c r="SX25" i="21"/>
  <c r="QO19" i="21"/>
  <c r="RP19" i="21" s="1"/>
  <c r="OG14" i="21"/>
  <c r="PH14" i="21" s="1"/>
  <c r="QI14" i="21" s="1"/>
  <c r="PP28" i="21"/>
  <c r="QQ28" i="21" s="1"/>
  <c r="RR28" i="21" s="1"/>
  <c r="SN10" i="21"/>
  <c r="SG9" i="21"/>
  <c r="NZ27" i="21"/>
  <c r="PA27" i="21" s="1"/>
  <c r="SF30" i="21"/>
  <c r="LV10" i="21"/>
  <c r="SS28" i="21"/>
  <c r="OO24" i="21"/>
  <c r="PP24" i="21" s="1"/>
  <c r="SW11" i="21"/>
  <c r="HZ28" i="21"/>
  <c r="SO11" i="21"/>
  <c r="N12" i="28"/>
  <c r="Q12" i="28" s="1"/>
  <c r="OS8" i="21"/>
  <c r="PT8" i="21" s="1"/>
  <c r="QU8" i="21" s="1"/>
  <c r="RV8" i="21" s="1"/>
  <c r="NU21" i="21"/>
  <c r="OV21" i="21" s="1"/>
  <c r="MF11" i="21"/>
  <c r="SC14" i="21"/>
  <c r="SC27" i="21"/>
  <c r="OM22" i="21"/>
  <c r="PN22" i="21" s="1"/>
  <c r="QO22" i="21" s="1"/>
  <c r="OK21" i="21"/>
  <c r="PL21" i="21" s="1"/>
  <c r="QM21" i="21" s="1"/>
  <c r="SW7" i="21"/>
  <c r="OG24" i="21"/>
  <c r="PH24" i="21" s="1"/>
  <c r="QI24" i="21" s="1"/>
  <c r="RJ24" i="21" s="1"/>
  <c r="SH30" i="21"/>
  <c r="SQ31" i="21"/>
  <c r="NU28" i="21"/>
  <c r="OV28" i="21" s="1"/>
  <c r="QR11" i="21"/>
  <c r="RS11" i="21" s="1"/>
  <c r="NY27" i="21"/>
  <c r="HO30" i="21"/>
  <c r="RY28" i="21"/>
  <c r="NW22" i="21"/>
  <c r="OX22" i="21" s="1"/>
  <c r="PY22" i="21" s="1"/>
  <c r="HG15" i="21"/>
  <c r="MR15" i="21" s="1"/>
  <c r="RZ31" i="21"/>
  <c r="HP7" i="21"/>
  <c r="OA25" i="21"/>
  <c r="PB25" i="21" s="1"/>
  <c r="QC25" i="21" s="1"/>
  <c r="ST28" i="21"/>
  <c r="RL20" i="21"/>
  <c r="OI16" i="21"/>
  <c r="PJ16" i="21" s="1"/>
  <c r="QK16" i="21" s="1"/>
  <c r="SE10" i="21"/>
  <c r="OC9" i="21"/>
  <c r="PD9" i="21" s="1"/>
  <c r="SI7" i="21"/>
  <c r="OH18" i="21"/>
  <c r="SX20" i="21"/>
  <c r="SH20" i="21"/>
  <c r="OS7" i="21"/>
  <c r="PT7" i="21" s="1"/>
  <c r="SU24" i="21"/>
  <c r="MN8" i="21"/>
  <c r="OL8" i="21"/>
  <c r="PM8" i="21" s="1"/>
  <c r="QS24" i="21"/>
  <c r="RT24" i="21" s="1"/>
  <c r="SP8" i="21"/>
  <c r="ST11" i="21"/>
  <c r="IA31" i="21"/>
  <c r="OM31" i="21"/>
  <c r="PN31" i="21" s="1"/>
  <c r="OQ27" i="21"/>
  <c r="PR27" i="21" s="1"/>
  <c r="QS27" i="21" s="1"/>
  <c r="RT27" i="21" s="1"/>
  <c r="RD24" i="21"/>
  <c r="OL11" i="21"/>
  <c r="OU23" i="21"/>
  <c r="PV23" i="21" s="1"/>
  <c r="QW23" i="21" s="1"/>
  <c r="HT27" i="21"/>
  <c r="L23" i="28" s="1"/>
  <c r="OJ31" i="21"/>
  <c r="PK31" i="21" s="1"/>
  <c r="QL31" i="21" s="1"/>
  <c r="RM31" i="21" s="1"/>
  <c r="QQ30" i="21"/>
  <c r="RR30" i="21" s="1"/>
  <c r="HF15" i="21"/>
  <c r="SL7" i="21"/>
  <c r="OH31" i="21"/>
  <c r="PI31" i="21" s="1"/>
  <c r="QJ31" i="21" s="1"/>
  <c r="SV29" i="21"/>
  <c r="HU31" i="21"/>
  <c r="SO15" i="21"/>
  <c r="HS7" i="21"/>
  <c r="SO14" i="21"/>
  <c r="SB25" i="21"/>
  <c r="HS31" i="21"/>
  <c r="QJ16" i="21"/>
  <c r="RK16" i="21" s="1"/>
  <c r="OG27" i="21"/>
  <c r="PH27" i="21" s="1"/>
  <c r="QI27" i="21" s="1"/>
  <c r="RJ27" i="21" s="1"/>
  <c r="OJ13" i="21"/>
  <c r="PK13" i="21" s="1"/>
  <c r="QL13" i="21" s="1"/>
  <c r="SP11" i="21"/>
  <c r="N23" i="28"/>
  <c r="Q23" i="28" s="1"/>
  <c r="T23" i="28" s="1"/>
  <c r="RY12" i="21"/>
  <c r="HR27" i="21"/>
  <c r="OJ24" i="21"/>
  <c r="PK24" i="21" s="1"/>
  <c r="OP10" i="21"/>
  <c r="PQ10" i="21" s="1"/>
  <c r="HZ30" i="21"/>
  <c r="SN16" i="21"/>
  <c r="SH14" i="21"/>
  <c r="OU17" i="21"/>
  <c r="PV17" i="21" s="1"/>
  <c r="QW17" i="21" s="1"/>
  <c r="RX17" i="21" s="1"/>
  <c r="SD9" i="21"/>
  <c r="SS30" i="21"/>
  <c r="SR25" i="21"/>
  <c r="OT18" i="21"/>
  <c r="PU18" i="21" s="1"/>
  <c r="QV18" i="21" s="1"/>
  <c r="RW18" i="21" s="1"/>
  <c r="Q26" i="28"/>
  <c r="S26" i="28" s="1"/>
  <c r="RZ9" i="21"/>
  <c r="OI6" i="21"/>
  <c r="PJ6" i="21" s="1"/>
  <c r="OT21" i="21"/>
  <c r="PU21" i="21" s="1"/>
  <c r="NV9" i="21"/>
  <c r="OW9" i="21" s="1"/>
  <c r="PX9" i="21" s="1"/>
  <c r="QY9" i="21" s="1"/>
  <c r="RZ24" i="21"/>
  <c r="SB22" i="21"/>
  <c r="OI28" i="21"/>
  <c r="SG8" i="21"/>
  <c r="SH21" i="21"/>
  <c r="SS18" i="21"/>
  <c r="SH6" i="21"/>
  <c r="ST19" i="21"/>
  <c r="SK30" i="21"/>
  <c r="RZ17" i="21"/>
  <c r="HO6" i="21"/>
  <c r="OL17" i="21"/>
  <c r="OG9" i="21"/>
  <c r="PH9" i="21" s="1"/>
  <c r="QI9" i="21" s="1"/>
  <c r="SM26" i="21"/>
  <c r="SV27" i="21"/>
  <c r="QO9" i="21"/>
  <c r="RP9" i="21" s="1"/>
  <c r="NZ19" i="21"/>
  <c r="PA19" i="21" s="1"/>
  <c r="QB19" i="21" s="1"/>
  <c r="RC19" i="21" s="1"/>
  <c r="SM28" i="21"/>
  <c r="N24" i="28"/>
  <c r="Q24" i="28" s="1"/>
  <c r="S24" i="28" s="1"/>
  <c r="NW11" i="21"/>
  <c r="OX11" i="21" s="1"/>
  <c r="OI10" i="21"/>
  <c r="PJ10" i="21" s="1"/>
  <c r="QK10" i="21" s="1"/>
  <c r="RL10" i="21" s="1"/>
  <c r="HS6" i="21"/>
  <c r="ON22" i="21"/>
  <c r="PO22" i="21" s="1"/>
  <c r="SJ26" i="21"/>
  <c r="MM9" i="21"/>
  <c r="NX28" i="21"/>
  <c r="OY28" i="21" s="1"/>
  <c r="HR30" i="21"/>
  <c r="SQ9" i="21"/>
  <c r="SV9" i="21"/>
  <c r="SM10" i="21"/>
  <c r="NV31" i="21"/>
  <c r="OW31" i="21" s="1"/>
  <c r="PX31" i="21" s="1"/>
  <c r="OH6" i="21"/>
  <c r="PI6" i="21" s="1"/>
  <c r="QJ6" i="21" s="1"/>
  <c r="SY10" i="21"/>
  <c r="OJ23" i="21"/>
  <c r="PK23" i="21" s="1"/>
  <c r="OI26" i="21"/>
  <c r="PJ26" i="21" s="1"/>
  <c r="QK26" i="21" s="1"/>
  <c r="RL26" i="21" s="1"/>
  <c r="OI18" i="21"/>
  <c r="RY20" i="21"/>
  <c r="SP24" i="21"/>
  <c r="N14" i="28"/>
  <c r="Q14" i="28" s="1"/>
  <c r="S14" i="28" s="1"/>
  <c r="OS19" i="21"/>
  <c r="PT19" i="21" s="1"/>
  <c r="QU19" i="21" s="1"/>
  <c r="RV19" i="21" s="1"/>
  <c r="SM6" i="21"/>
  <c r="SP34" i="21"/>
  <c r="QN12" i="21"/>
  <c r="RO12" i="21" s="1"/>
  <c r="SG19" i="21"/>
  <c r="OC8" i="21"/>
  <c r="PD8" i="21" s="1"/>
  <c r="SN18" i="21"/>
  <c r="NX20" i="21"/>
  <c r="OY20" i="21" s="1"/>
  <c r="QH26" i="21"/>
  <c r="RI26" i="21" s="1"/>
  <c r="PF29" i="21"/>
  <c r="QG29" i="21" s="1"/>
  <c r="RH29" i="21" s="1"/>
  <c r="HV32" i="21"/>
  <c r="SQ18" i="21"/>
  <c r="RK24" i="21"/>
  <c r="SJ12" i="21"/>
  <c r="HQ15" i="21"/>
  <c r="OF6" i="21"/>
  <c r="PG6" i="21" s="1"/>
  <c r="QH6" i="21" s="1"/>
  <c r="NU10" i="21"/>
  <c r="OV10" i="21" s="1"/>
  <c r="OU18" i="21"/>
  <c r="PV18" i="21" s="1"/>
  <c r="QW18" i="21" s="1"/>
  <c r="RX18" i="21" s="1"/>
  <c r="SY29" i="21"/>
  <c r="OM21" i="21"/>
  <c r="PN21" i="21" s="1"/>
  <c r="SL20" i="21"/>
  <c r="SU28" i="21"/>
  <c r="OQ28" i="21"/>
  <c r="PR28" i="21" s="1"/>
  <c r="QS28" i="21" s="1"/>
  <c r="RT28" i="21" s="1"/>
  <c r="NU29" i="21"/>
  <c r="OV29" i="21" s="1"/>
  <c r="PW29" i="21" s="1"/>
  <c r="QX29" i="21" s="1"/>
  <c r="SQ34" i="21"/>
  <c r="IF29" i="21"/>
  <c r="NV33" i="21"/>
  <c r="OW33" i="21" s="1"/>
  <c r="HP28" i="21"/>
  <c r="OO25" i="21"/>
  <c r="PP25" i="21" s="1"/>
  <c r="QQ25" i="21" s="1"/>
  <c r="MF8" i="21"/>
  <c r="OI31" i="21"/>
  <c r="PJ31" i="21" s="1"/>
  <c r="OK20" i="21"/>
  <c r="PL20" i="21" s="1"/>
  <c r="QM20" i="21" s="1"/>
  <c r="RY29" i="21"/>
  <c r="OM34" i="21"/>
  <c r="PN34" i="21" s="1"/>
  <c r="QO34" i="21" s="1"/>
  <c r="RP34" i="21" s="1"/>
  <c r="HR34" i="21"/>
  <c r="SU33" i="21"/>
  <c r="LQ6" i="21"/>
  <c r="OB32" i="21"/>
  <c r="PC32" i="21" s="1"/>
  <c r="QD32" i="21" s="1"/>
  <c r="SQ30" i="21"/>
  <c r="SR17" i="21"/>
  <c r="SM31" i="21"/>
  <c r="SS6" i="21"/>
  <c r="SK34" i="21"/>
  <c r="HF31" i="21"/>
  <c r="HX30" i="21"/>
  <c r="SA16" i="21"/>
  <c r="OO6" i="21"/>
  <c r="SI24" i="21"/>
  <c r="SW30" i="21"/>
  <c r="SB17" i="21"/>
  <c r="Q22" i="28"/>
  <c r="T22" i="28" s="1"/>
  <c r="N27" i="28"/>
  <c r="Q27" i="28" s="1"/>
  <c r="OE27" i="21"/>
  <c r="PF27" i="21" s="1"/>
  <c r="SH22" i="21"/>
  <c r="OH26" i="21"/>
  <c r="PI26" i="21" s="1"/>
  <c r="QI34" i="21"/>
  <c r="RJ34" i="21" s="1"/>
  <c r="SF32" i="21"/>
  <c r="ID30" i="21"/>
  <c r="SJ6" i="21"/>
  <c r="NU26" i="21"/>
  <c r="SC9" i="21"/>
  <c r="OE30" i="21"/>
  <c r="PF30" i="21" s="1"/>
  <c r="QG30" i="21" s="1"/>
  <c r="RH30" i="21" s="1"/>
  <c r="SY24" i="21"/>
  <c r="QJ20" i="21"/>
  <c r="RK20" i="21" s="1"/>
  <c r="HP27" i="21"/>
  <c r="OL26" i="21"/>
  <c r="PM26" i="21" s="1"/>
  <c r="QN26" i="21" s="1"/>
  <c r="RO26" i="21" s="1"/>
  <c r="NU18" i="21"/>
  <c r="OV18" i="21" s="1"/>
  <c r="PW18" i="21" s="1"/>
  <c r="QX18" i="21" s="1"/>
  <c r="SA15" i="21"/>
  <c r="SU22" i="21"/>
  <c r="HP30" i="21"/>
  <c r="IB31" i="21"/>
  <c r="SO26" i="21"/>
  <c r="SJ15" i="21"/>
  <c r="OQ31" i="21"/>
  <c r="PR31" i="21" s="1"/>
  <c r="SM15" i="21"/>
  <c r="OQ33" i="21"/>
  <c r="PR33" i="21" s="1"/>
  <c r="QS33" i="21" s="1"/>
  <c r="RT33" i="21" s="1"/>
  <c r="PM22" i="21"/>
  <c r="QN22" i="21" s="1"/>
  <c r="RO22" i="21" s="1"/>
  <c r="RH31" i="21"/>
  <c r="IC33" i="21"/>
  <c r="OL16" i="21"/>
  <c r="PM16" i="21" s="1"/>
  <c r="SM12" i="21"/>
  <c r="SX33" i="21"/>
  <c r="IC29" i="21"/>
  <c r="IC30" i="21"/>
  <c r="SD8" i="21"/>
  <c r="SP22" i="21"/>
  <c r="SK25" i="21"/>
  <c r="RS8" i="21"/>
  <c r="LZ8" i="21"/>
  <c r="SO18" i="21"/>
  <c r="SJ14" i="21"/>
  <c r="OO33" i="21"/>
  <c r="PZ19" i="21"/>
  <c r="RA19" i="21" s="1"/>
  <c r="OD8" i="21"/>
  <c r="PE8" i="21" s="1"/>
  <c r="OU21" i="21"/>
  <c r="PV21" i="21" s="1"/>
  <c r="QW21" i="21" s="1"/>
  <c r="OO8" i="21"/>
  <c r="NY11" i="21"/>
  <c r="OZ11" i="21" s="1"/>
  <c r="SI8" i="21"/>
  <c r="SF27" i="21"/>
  <c r="OK23" i="21"/>
  <c r="PL23" i="21" s="1"/>
  <c r="QM23" i="21" s="1"/>
  <c r="RN23" i="21" s="1"/>
  <c r="OS20" i="21"/>
  <c r="PT20" i="21" s="1"/>
  <c r="QU20" i="21" s="1"/>
  <c r="SW10" i="21"/>
  <c r="SS8" i="21"/>
  <c r="IE32" i="21"/>
  <c r="RX10" i="21"/>
  <c r="OC20" i="21"/>
  <c r="PD20" i="21" s="1"/>
  <c r="QE20" i="21" s="1"/>
  <c r="V20" i="28"/>
  <c r="MN10" i="21"/>
  <c r="SJ29" i="21"/>
  <c r="SS33" i="21"/>
  <c r="OT33" i="21"/>
  <c r="PU33" i="21" s="1"/>
  <c r="OF29" i="21"/>
  <c r="PG29" i="21" s="1"/>
  <c r="QH29" i="21" s="1"/>
  <c r="RI29" i="21" s="1"/>
  <c r="RY30" i="21"/>
  <c r="HW15" i="21"/>
  <c r="NV10" i="21"/>
  <c r="OW10" i="21" s="1"/>
  <c r="PX10" i="21" s="1"/>
  <c r="QY10" i="21" s="1"/>
  <c r="SW26" i="21"/>
  <c r="OS12" i="21"/>
  <c r="PT12" i="21" s="1"/>
  <c r="QU12" i="21" s="1"/>
  <c r="RV12" i="21" s="1"/>
  <c r="NU30" i="21"/>
  <c r="OV30" i="21" s="1"/>
  <c r="PW30" i="21" s="1"/>
  <c r="SN21" i="21"/>
  <c r="LQ10" i="21"/>
  <c r="OK24" i="21"/>
  <c r="PL24" i="21" s="1"/>
  <c r="OE21" i="21"/>
  <c r="PF21" i="21" s="1"/>
  <c r="QG21" i="21" s="1"/>
  <c r="RH21" i="21" s="1"/>
  <c r="QG33" i="21"/>
  <c r="RH33" i="21" s="1"/>
  <c r="SP33" i="21"/>
  <c r="SX32" i="21"/>
  <c r="OH12" i="21"/>
  <c r="PI12" i="21" s="1"/>
  <c r="QJ12" i="21" s="1"/>
  <c r="OR19" i="21"/>
  <c r="PS19" i="21" s="1"/>
  <c r="QU10" i="21"/>
  <c r="RV10" i="21" s="1"/>
  <c r="QS21" i="21"/>
  <c r="RT21" i="21" s="1"/>
  <c r="OL33" i="21"/>
  <c r="SB12" i="21"/>
  <c r="SV33" i="21"/>
  <c r="NV22" i="21"/>
  <c r="OW22" i="21" s="1"/>
  <c r="PX22" i="21" s="1"/>
  <c r="QY22" i="21" s="1"/>
  <c r="OI8" i="21"/>
  <c r="PJ8" i="21" s="1"/>
  <c r="ON13" i="21"/>
  <c r="PO13" i="21" s="1"/>
  <c r="PB34" i="21"/>
  <c r="QC34" i="21" s="1"/>
  <c r="PE27" i="21"/>
  <c r="QF27" i="21" s="1"/>
  <c r="RG27" i="21" s="1"/>
  <c r="PF28" i="21"/>
  <c r="QG28" i="21" s="1"/>
  <c r="RH28" i="21" s="1"/>
  <c r="PC15" i="21"/>
  <c r="QD15" i="21" s="1"/>
  <c r="OY24" i="21"/>
  <c r="PZ24" i="21" s="1"/>
  <c r="PA14" i="21"/>
  <c r="QB14" i="21" s="1"/>
  <c r="RC14" i="21" s="1"/>
  <c r="QC6" i="21"/>
  <c r="RD6" i="21" s="1"/>
  <c r="NU31" i="21"/>
  <c r="OV31" i="21" s="1"/>
  <c r="PW31" i="21" s="1"/>
  <c r="QX31" i="21" s="1"/>
  <c r="HM15" i="21"/>
  <c r="SA31" i="21"/>
  <c r="N19" i="28"/>
  <c r="Q19" i="28" s="1"/>
  <c r="S19" i="28" s="1"/>
  <c r="OI15" i="21"/>
  <c r="PJ15" i="21" s="1"/>
  <c r="QK15" i="21" s="1"/>
  <c r="OJ14" i="21"/>
  <c r="PK14" i="21" s="1"/>
  <c r="QL14" i="21" s="1"/>
  <c r="OE25" i="21"/>
  <c r="PF25" i="21" s="1"/>
  <c r="QG25" i="21" s="1"/>
  <c r="PO18" i="21"/>
  <c r="QP18" i="21" s="1"/>
  <c r="OR27" i="21"/>
  <c r="PS27" i="21" s="1"/>
  <c r="QT27" i="21" s="1"/>
  <c r="OF30" i="21"/>
  <c r="PG30" i="21" s="1"/>
  <c r="QH30" i="21" s="1"/>
  <c r="RI30" i="21" s="1"/>
  <c r="SJ30" i="21"/>
  <c r="HP31" i="21"/>
  <c r="SS31" i="21"/>
  <c r="OP30" i="21"/>
  <c r="PQ30" i="21" s="1"/>
  <c r="QR30" i="21" s="1"/>
  <c r="RS30" i="21" s="1"/>
  <c r="NX30" i="21"/>
  <c r="OY30" i="21" s="1"/>
  <c r="PZ30" i="21" s="1"/>
  <c r="RA30" i="21" s="1"/>
  <c r="Q30" i="28"/>
  <c r="S30" i="28" s="1"/>
  <c r="SJ27" i="21"/>
  <c r="OG18" i="21"/>
  <c r="NV28" i="21"/>
  <c r="OW28" i="21" s="1"/>
  <c r="PX28" i="21" s="1"/>
  <c r="QY28" i="21" s="1"/>
  <c r="OG17" i="21"/>
  <c r="PH17" i="21" s="1"/>
  <c r="QI17" i="21" s="1"/>
  <c r="RJ17" i="21" s="1"/>
  <c r="SR24" i="21"/>
  <c r="QU27" i="21"/>
  <c r="RV27" i="21" s="1"/>
  <c r="QZ12" i="21"/>
  <c r="RZ28" i="21"/>
  <c r="SJ19" i="21"/>
  <c r="OA12" i="21"/>
  <c r="PB12" i="21" s="1"/>
  <c r="OQ19" i="21"/>
  <c r="PR19" i="21" s="1"/>
  <c r="SC21" i="21"/>
  <c r="HZ31" i="21"/>
  <c r="QS13" i="21"/>
  <c r="RT13" i="21" s="1"/>
  <c r="OR25" i="21"/>
  <c r="PS25" i="21" s="1"/>
  <c r="QT25" i="21" s="1"/>
  <c r="RU25" i="21" s="1"/>
  <c r="SG27" i="21"/>
  <c r="SY16" i="21"/>
  <c r="NW20" i="21"/>
  <c r="OL13" i="21"/>
  <c r="SH27" i="21"/>
  <c r="SW33" i="21"/>
  <c r="OK30" i="21"/>
  <c r="PL30" i="21" s="1"/>
  <c r="QM30" i="21" s="1"/>
  <c r="RN30" i="21" s="1"/>
  <c r="SD14" i="21"/>
  <c r="SC30" i="21"/>
  <c r="RI27" i="21"/>
  <c r="SI28" i="21"/>
  <c r="SO30" i="21"/>
  <c r="SA12" i="21"/>
  <c r="SB28" i="21"/>
  <c r="NX15" i="21"/>
  <c r="OY15" i="21" s="1"/>
  <c r="SI9" i="21"/>
  <c r="SD27" i="21"/>
  <c r="RZ15" i="21"/>
  <c r="NW15" i="21"/>
  <c r="OX15" i="21" s="1"/>
  <c r="PY15" i="21" s="1"/>
  <c r="QZ15" i="21" s="1"/>
  <c r="NY30" i="21"/>
  <c r="OZ30" i="21" s="1"/>
  <c r="RO24" i="21"/>
  <c r="RR26" i="21"/>
  <c r="SB16" i="21"/>
  <c r="NV23" i="21"/>
  <c r="OW23" i="21" s="1"/>
  <c r="PX23" i="21" s="1"/>
  <c r="SW16" i="21"/>
  <c r="OC27" i="21"/>
  <c r="PD27" i="21" s="1"/>
  <c r="SR30" i="21"/>
  <c r="OL34" i="21"/>
  <c r="HY30" i="21"/>
  <c r="SS21" i="21"/>
  <c r="HO27" i="21"/>
  <c r="OS33" i="21"/>
  <c r="OJ12" i="21"/>
  <c r="PK12" i="21" s="1"/>
  <c r="QL12" i="21" s="1"/>
  <c r="SE19" i="21"/>
  <c r="SV31" i="21"/>
  <c r="SA9" i="21"/>
  <c r="QQ21" i="21"/>
  <c r="RR21" i="21" s="1"/>
  <c r="SB30" i="21"/>
  <c r="OG16" i="21"/>
  <c r="PH16" i="21" s="1"/>
  <c r="HI15" i="21"/>
  <c r="OH10" i="21"/>
  <c r="PI10" i="21" s="1"/>
  <c r="OU7" i="21"/>
  <c r="PV7" i="21" s="1"/>
  <c r="QW7" i="21" s="1"/>
  <c r="QZ25" i="21"/>
  <c r="NX21" i="21"/>
  <c r="OY21" i="21" s="1"/>
  <c r="QV6" i="21"/>
  <c r="RW6" i="21" s="1"/>
  <c r="SY7" i="21"/>
  <c r="OB25" i="21"/>
  <c r="PC25" i="21" s="1"/>
  <c r="OM20" i="21"/>
  <c r="PN20" i="21" s="1"/>
  <c r="QH16" i="21"/>
  <c r="RI16" i="21" s="1"/>
  <c r="OV9" i="21"/>
  <c r="PW9" i="21" s="1"/>
  <c r="QW9" i="21"/>
  <c r="RX9" i="21" s="1"/>
  <c r="PB17" i="21"/>
  <c r="QC17" i="21" s="1"/>
  <c r="RD17" i="21" s="1"/>
  <c r="PO30" i="21"/>
  <c r="QP30" i="21" s="1"/>
  <c r="RQ30" i="21" s="1"/>
  <c r="PL18" i="21"/>
  <c r="QM18" i="21" s="1"/>
  <c r="PP15" i="21"/>
  <c r="QQ15" i="21" s="1"/>
  <c r="RR15" i="21" s="1"/>
  <c r="PN25" i="21"/>
  <c r="QO25" i="21" s="1"/>
  <c r="RP25" i="21" s="1"/>
  <c r="PS7" i="21"/>
  <c r="QT7" i="21" s="1"/>
  <c r="RU7" i="21" s="1"/>
  <c r="PJ21" i="21"/>
  <c r="QK21" i="21" s="1"/>
  <c r="OC16" i="21"/>
  <c r="PD16" i="21" s="1"/>
  <c r="QT29" i="21"/>
  <c r="RU29" i="21" s="1"/>
  <c r="NZ11" i="21"/>
  <c r="PA11" i="21" s="1"/>
  <c r="SF20" i="21"/>
  <c r="Q21" i="28"/>
  <c r="T21" i="28" s="1"/>
  <c r="V21" i="28" s="1"/>
  <c r="SP15" i="21"/>
  <c r="NX9" i="21"/>
  <c r="OY9" i="21" s="1"/>
  <c r="PZ9" i="21" s="1"/>
  <c r="RA9" i="21" s="1"/>
  <c r="SY15" i="21"/>
  <c r="SQ8" i="21"/>
  <c r="OP7" i="21"/>
  <c r="SX7" i="21"/>
  <c r="OB13" i="21"/>
  <c r="PC13" i="21" s="1"/>
  <c r="QD13" i="21" s="1"/>
  <c r="RH12" i="21"/>
  <c r="OD28" i="21"/>
  <c r="PE28" i="21" s="1"/>
  <c r="RQ31" i="21"/>
  <c r="QF6" i="21"/>
  <c r="RG6" i="21" s="1"/>
  <c r="OC10" i="21"/>
  <c r="PD10" i="21" s="1"/>
  <c r="RY25" i="21"/>
  <c r="QE32" i="21"/>
  <c r="RF32" i="21" s="1"/>
  <c r="OT7" i="21"/>
  <c r="PU7" i="21" s="1"/>
  <c r="QV7" i="21" s="1"/>
  <c r="RW7" i="21" s="1"/>
  <c r="SV26" i="21"/>
  <c r="N17" i="28"/>
  <c r="Q17" i="28" s="1"/>
  <c r="OU27" i="21"/>
  <c r="OL18" i="21"/>
  <c r="PM18" i="21" s="1"/>
  <c r="QN18" i="21" s="1"/>
  <c r="SN34" i="21"/>
  <c r="SO7" i="21"/>
  <c r="NZ28" i="21"/>
  <c r="PA28" i="21" s="1"/>
  <c r="QB28" i="21" s="1"/>
  <c r="SM9" i="21"/>
  <c r="RO15" i="21"/>
  <c r="LX10" i="21"/>
  <c r="PY10" i="21"/>
  <c r="QZ10" i="21" s="1"/>
  <c r="SK26" i="21"/>
  <c r="SM21" i="21"/>
  <c r="OF31" i="21"/>
  <c r="SL16" i="21"/>
  <c r="HV7" i="21"/>
  <c r="SA25" i="21"/>
  <c r="SL33" i="21"/>
  <c r="SS29" i="21"/>
  <c r="NX6" i="21"/>
  <c r="OP27" i="21"/>
  <c r="PQ27" i="21" s="1"/>
  <c r="QR27" i="21" s="1"/>
  <c r="RS27" i="21" s="1"/>
  <c r="N8" i="28"/>
  <c r="Q8" i="28" s="1"/>
  <c r="S8" i="28" s="1"/>
  <c r="SX13" i="21"/>
  <c r="OT31" i="21"/>
  <c r="IE31" i="21"/>
  <c r="ST7" i="21"/>
  <c r="OS21" i="21"/>
  <c r="PT21" i="21" s="1"/>
  <c r="ID15" i="21"/>
  <c r="SB6" i="21"/>
  <c r="SP19" i="21"/>
  <c r="IA27" i="21"/>
  <c r="OB10" i="21"/>
  <c r="PC10" i="21" s="1"/>
  <c r="NY23" i="21"/>
  <c r="OZ23" i="21" s="1"/>
  <c r="QA23" i="21" s="1"/>
  <c r="RB23" i="21" s="1"/>
  <c r="S23" i="28"/>
  <c r="PL7" i="21"/>
  <c r="QM7" i="21" s="1"/>
  <c r="RN7" i="21" s="1"/>
  <c r="NZ31" i="21"/>
  <c r="SY27" i="21"/>
  <c r="SC28" i="21"/>
  <c r="SS16" i="21"/>
  <c r="SU29" i="21"/>
  <c r="OQ29" i="21"/>
  <c r="QM34" i="21"/>
  <c r="RN34" i="21" s="1"/>
  <c r="QQ18" i="21"/>
  <c r="RR18" i="21" s="1"/>
  <c r="QB32" i="21"/>
  <c r="RC32" i="21" s="1"/>
  <c r="SD31" i="21"/>
  <c r="OC30" i="21"/>
  <c r="SJ7" i="21"/>
  <c r="SO34" i="21"/>
  <c r="SX15" i="21"/>
  <c r="SY28" i="21"/>
  <c r="QU11" i="21"/>
  <c r="RV11" i="21" s="1"/>
  <c r="OB21" i="21"/>
  <c r="PC21" i="21" s="1"/>
  <c r="OF9" i="21"/>
  <c r="PG9" i="21" s="1"/>
  <c r="RW11" i="21"/>
  <c r="SY9" i="21"/>
  <c r="HQ7" i="21"/>
  <c r="QB10" i="21"/>
  <c r="RC10" i="21" s="1"/>
  <c r="NZ16" i="21"/>
  <c r="SD10" i="21"/>
  <c r="OB27" i="21"/>
  <c r="SY31" i="21"/>
  <c r="OO29" i="21"/>
  <c r="PP29" i="21" s="1"/>
  <c r="Q16" i="28"/>
  <c r="RG19" i="21"/>
  <c r="RQ23" i="21"/>
  <c r="NU22" i="21"/>
  <c r="OV22" i="21" s="1"/>
  <c r="PW22" i="21" s="1"/>
  <c r="QX22" i="21" s="1"/>
  <c r="SJ16" i="21"/>
  <c r="SQ11" i="21"/>
  <c r="SU27" i="21"/>
  <c r="OU28" i="21"/>
  <c r="PV28" i="21" s="1"/>
  <c r="QW28" i="21" s="1"/>
  <c r="S20" i="28"/>
  <c r="SK15" i="21"/>
  <c r="OG15" i="21"/>
  <c r="PH15" i="21" s="1"/>
  <c r="SH15" i="21"/>
  <c r="OD15" i="21"/>
  <c r="PE15" i="21" s="1"/>
  <c r="QF15" i="21" s="1"/>
  <c r="SA13" i="21"/>
  <c r="NW13" i="21"/>
  <c r="OX13" i="21" s="1"/>
  <c r="PY13" i="21" s="1"/>
  <c r="SC22" i="21"/>
  <c r="NY22" i="21"/>
  <c r="OZ22" i="21" s="1"/>
  <c r="OC18" i="21"/>
  <c r="SG18" i="21"/>
  <c r="LV8" i="21"/>
  <c r="OA8" i="21"/>
  <c r="PB8" i="21" s="1"/>
  <c r="QC8" i="21" s="1"/>
  <c r="RD8" i="21" s="1"/>
  <c r="OU8" i="21"/>
  <c r="SY8" i="21"/>
  <c r="N15" i="28"/>
  <c r="Q15" i="28" s="1"/>
  <c r="S15" i="28" s="1"/>
  <c r="SM19" i="21"/>
  <c r="OI19" i="21"/>
  <c r="SY20" i="21"/>
  <c r="OU20" i="21"/>
  <c r="PV20" i="21" s="1"/>
  <c r="QW20" i="21" s="1"/>
  <c r="SJ24" i="21"/>
  <c r="OF24" i="21"/>
  <c r="PG24" i="21" s="1"/>
  <c r="QH24" i="21" s="1"/>
  <c r="NZ13" i="21"/>
  <c r="SD13" i="21"/>
  <c r="OI22" i="21"/>
  <c r="SM22" i="21"/>
  <c r="N18" i="28"/>
  <c r="Q18" i="28" s="1"/>
  <c r="T18" i="28" s="1"/>
  <c r="V18" i="28" s="1"/>
  <c r="OI11" i="21"/>
  <c r="SM11" i="21"/>
  <c r="SD20" i="21"/>
  <c r="NZ20" i="21"/>
  <c r="PA20" i="21" s="1"/>
  <c r="QB20" i="21" s="1"/>
  <c r="OP20" i="21"/>
  <c r="PQ20" i="21" s="1"/>
  <c r="QR20" i="21" s="1"/>
  <c r="ST20" i="21"/>
  <c r="NW24" i="21"/>
  <c r="OX24" i="21" s="1"/>
  <c r="PY24" i="21" s="1"/>
  <c r="SA24" i="21"/>
  <c r="SP21" i="21"/>
  <c r="OL21" i="21"/>
  <c r="PM21" i="21" s="1"/>
  <c r="NU19" i="21"/>
  <c r="RY19" i="21"/>
  <c r="SO19" i="21"/>
  <c r="OK19" i="21"/>
  <c r="PL19" i="21" s="1"/>
  <c r="QM19" i="21" s="1"/>
  <c r="PL12" i="21"/>
  <c r="QM12" i="21" s="1"/>
  <c r="RN12" i="21" s="1"/>
  <c r="OR31" i="21"/>
  <c r="PS31" i="21" s="1"/>
  <c r="QT31" i="21" s="1"/>
  <c r="ST23" i="21"/>
  <c r="SD15" i="21"/>
  <c r="HK15" i="21"/>
  <c r="SP28" i="21"/>
  <c r="HW28" i="21"/>
  <c r="SD12" i="21"/>
  <c r="NZ12" i="21"/>
  <c r="PA12" i="21" s="1"/>
  <c r="QB12" i="21" s="1"/>
  <c r="OJ20" i="21"/>
  <c r="SN20" i="21"/>
  <c r="SF8" i="21"/>
  <c r="OB8" i="21"/>
  <c r="PC8" i="21" s="1"/>
  <c r="QD8" i="21" s="1"/>
  <c r="RE8" i="21" s="1"/>
  <c r="OF23" i="21"/>
  <c r="SJ23" i="21"/>
  <c r="OH17" i="21"/>
  <c r="SL17" i="21"/>
  <c r="SF11" i="21"/>
  <c r="OB11" i="21"/>
  <c r="OQ23" i="21"/>
  <c r="SU23" i="21"/>
  <c r="SC17" i="21"/>
  <c r="NY17" i="21"/>
  <c r="OZ17" i="21" s="1"/>
  <c r="QA17" i="21" s="1"/>
  <c r="SQ24" i="21"/>
  <c r="OM24" i="21"/>
  <c r="PN24" i="21" s="1"/>
  <c r="HL15" i="21"/>
  <c r="OA15" i="21"/>
  <c r="SC16" i="21"/>
  <c r="NY16" i="21"/>
  <c r="SH16" i="21"/>
  <c r="OD16" i="21"/>
  <c r="PE16" i="21" s="1"/>
  <c r="QF16" i="21" s="1"/>
  <c r="PU13" i="21"/>
  <c r="QV13" i="21" s="1"/>
  <c r="RW13" i="21" s="1"/>
  <c r="OC13" i="21"/>
  <c r="PD13" i="21" s="1"/>
  <c r="SG13" i="21"/>
  <c r="RW22" i="21"/>
  <c r="QQ16" i="21"/>
  <c r="RR16" i="21" s="1"/>
  <c r="SN7" i="21"/>
  <c r="OJ7" i="21"/>
  <c r="PK7" i="21" s="1"/>
  <c r="ST16" i="21"/>
  <c r="OP16" i="21"/>
  <c r="PQ16" i="21" s="1"/>
  <c r="OJ9" i="21"/>
  <c r="PK9" i="21" s="1"/>
  <c r="QL9" i="21" s="1"/>
  <c r="RM9" i="21" s="1"/>
  <c r="SN9" i="21"/>
  <c r="OS31" i="21"/>
  <c r="SW31" i="21"/>
  <c r="SQ14" i="21"/>
  <c r="OM14" i="21"/>
  <c r="PN14" i="21" s="1"/>
  <c r="QO14" i="21" s="1"/>
  <c r="OS24" i="21"/>
  <c r="SW24" i="21"/>
  <c r="OT16" i="21"/>
  <c r="PU16" i="21" s="1"/>
  <c r="QV16" i="21" s="1"/>
  <c r="SX16" i="21"/>
  <c r="HO31" i="21"/>
  <c r="OD31" i="21"/>
  <c r="PE31" i="21" s="1"/>
  <c r="QF31" i="21" s="1"/>
  <c r="RG31" i="21" s="1"/>
  <c r="SH31" i="21"/>
  <c r="SR28" i="21"/>
  <c r="ON28" i="21"/>
  <c r="HY28" i="21"/>
  <c r="QI6" i="21"/>
  <c r="RJ6" i="21" s="1"/>
  <c r="N10" i="28"/>
  <c r="Q10" i="28" s="1"/>
  <c r="PO34" i="21"/>
  <c r="QP34" i="21" s="1"/>
  <c r="RQ34" i="21" s="1"/>
  <c r="OW17" i="21"/>
  <c r="PX17" i="21" s="1"/>
  <c r="QY17" i="21" s="1"/>
  <c r="HL7" i="21"/>
  <c r="OA7" i="21"/>
  <c r="PB7" i="21" s="1"/>
  <c r="QC7" i="21" s="1"/>
  <c r="RD7" i="21" s="1"/>
  <c r="OO7" i="21"/>
  <c r="PP7" i="21" s="1"/>
  <c r="SS7" i="21"/>
  <c r="RW8" i="21"/>
  <c r="SY11" i="21"/>
  <c r="SE8" i="21"/>
  <c r="SC15" i="21"/>
  <c r="NY15" i="21"/>
  <c r="OZ15" i="21" s="1"/>
  <c r="QA15" i="21" s="1"/>
  <c r="RB15" i="21" s="1"/>
  <c r="HJ15" i="21"/>
  <c r="OK10" i="21"/>
  <c r="PL10" i="21" s="1"/>
  <c r="MF10" i="21"/>
  <c r="SO10" i="21"/>
  <c r="SE13" i="21"/>
  <c r="OA13" i="21"/>
  <c r="PB13" i="21" s="1"/>
  <c r="NZ26" i="21"/>
  <c r="PA26" i="21" s="1"/>
  <c r="QB26" i="21" s="1"/>
  <c r="RC26" i="21" s="1"/>
  <c r="SD26" i="21"/>
  <c r="QH19" i="21"/>
  <c r="RI19" i="21" s="1"/>
  <c r="OE20" i="21"/>
  <c r="PF20" i="21" s="1"/>
  <c r="ID28" i="21"/>
  <c r="OS28" i="21"/>
  <c r="PT28" i="21" s="1"/>
  <c r="SW28" i="21"/>
  <c r="OG23" i="21"/>
  <c r="PH23" i="21" s="1"/>
  <c r="QI23" i="21" s="1"/>
  <c r="RJ23" i="21" s="1"/>
  <c r="SK23" i="21"/>
  <c r="SW22" i="21"/>
  <c r="OS22" i="21"/>
  <c r="SH12" i="21"/>
  <c r="OD12" i="21"/>
  <c r="PE12" i="21" s="1"/>
  <c r="QF12" i="21" s="1"/>
  <c r="OF20" i="21"/>
  <c r="SJ20" i="21"/>
  <c r="PO8" i="21"/>
  <c r="QP8" i="21" s="1"/>
  <c r="RQ8" i="21" s="1"/>
  <c r="HX15" i="21"/>
  <c r="OM15" i="21"/>
  <c r="PN15" i="21" s="1"/>
  <c r="QO15" i="21" s="1"/>
  <c r="SQ15" i="21"/>
  <c r="PL31" i="21"/>
  <c r="QM31" i="21" s="1"/>
  <c r="RN31" i="21" s="1"/>
  <c r="HO15" i="21"/>
  <c r="SO12" i="21"/>
  <c r="IC15" i="21"/>
  <c r="SV15" i="21"/>
  <c r="OR15" i="21"/>
  <c r="HS28" i="21"/>
  <c r="SL28" i="21"/>
  <c r="OH28" i="21"/>
  <c r="PI28" i="21" s="1"/>
  <c r="SD7" i="21"/>
  <c r="NZ7" i="21"/>
  <c r="PA7" i="21" s="1"/>
  <c r="OQ8" i="21"/>
  <c r="PR8" i="21" s="1"/>
  <c r="QS8" i="21" s="1"/>
  <c r="RT8" i="21" s="1"/>
  <c r="SU8" i="21"/>
  <c r="SQ12" i="21"/>
  <c r="OM12" i="21"/>
  <c r="PN12" i="21" s="1"/>
  <c r="QO12" i="21" s="1"/>
  <c r="RP12" i="21" s="1"/>
  <c r="MJ10" i="21"/>
  <c r="OO10" i="21"/>
  <c r="PP10" i="21" s="1"/>
  <c r="QQ10" i="21" s="1"/>
  <c r="SS10" i="21"/>
  <c r="OJ8" i="21"/>
  <c r="PK8" i="21" s="1"/>
  <c r="QL8" i="21" s="1"/>
  <c r="RM8" i="21" s="1"/>
  <c r="SN8" i="21"/>
  <c r="ST24" i="21"/>
  <c r="OP24" i="21"/>
  <c r="PQ24" i="21" s="1"/>
  <c r="HJ32" i="21"/>
  <c r="NY32" i="21"/>
  <c r="SC32" i="21"/>
  <c r="OD26" i="21"/>
  <c r="PM28" i="21"/>
  <c r="QN28" i="21" s="1"/>
  <c r="RO28" i="21" s="1"/>
  <c r="SD23" i="21"/>
  <c r="SS27" i="21"/>
  <c r="HZ27" i="21"/>
  <c r="OO27" i="21"/>
  <c r="HI7" i="21"/>
  <c r="SB7" i="21"/>
  <c r="NY20" i="21"/>
  <c r="OZ20" i="21" s="1"/>
  <c r="QA20" i="21" s="1"/>
  <c r="SC20" i="21"/>
  <c r="PP20" i="21"/>
  <c r="QQ20" i="21" s="1"/>
  <c r="RR20" i="21" s="1"/>
  <c r="SO13" i="21"/>
  <c r="OK13" i="21"/>
  <c r="PL13" i="21" s="1"/>
  <c r="QM13" i="21" s="1"/>
  <c r="HH6" i="21"/>
  <c r="SA6" i="21"/>
  <c r="NW6" i="21"/>
  <c r="IB34" i="21"/>
  <c r="OL32" i="21"/>
  <c r="SJ34" i="21"/>
  <c r="RZ30" i="21"/>
  <c r="SH34" i="21"/>
  <c r="PW8" i="21"/>
  <c r="QX8" i="21" s="1"/>
  <c r="HV29" i="21"/>
  <c r="SE32" i="21"/>
  <c r="HS29" i="21"/>
  <c r="SU34" i="21"/>
  <c r="HQ34" i="21"/>
  <c r="OK6" i="21"/>
  <c r="PL6" i="21" s="1"/>
  <c r="QM6" i="21" s="1"/>
  <c r="RN6" i="21" s="1"/>
  <c r="OH29" i="21"/>
  <c r="OA32" i="21"/>
  <c r="PB32" i="21" s="1"/>
  <c r="NX33" i="21"/>
  <c r="OY33" i="21" s="1"/>
  <c r="RB10" i="21"/>
  <c r="ST29" i="21"/>
  <c r="NW34" i="21"/>
  <c r="OX34" i="21" s="1"/>
  <c r="OP29" i="21"/>
  <c r="PQ29" i="21" s="1"/>
  <c r="QR29" i="21" s="1"/>
  <c r="OP6" i="21"/>
  <c r="OF33" i="21"/>
  <c r="PG33" i="21" s="1"/>
  <c r="QH33" i="21" s="1"/>
  <c r="SB33" i="21"/>
  <c r="OB31" i="21"/>
  <c r="HN34" i="21"/>
  <c r="OD34" i="21"/>
  <c r="PE34" i="21" s="1"/>
  <c r="SA34" i="21"/>
  <c r="SF31" i="21"/>
  <c r="SG34" i="21"/>
  <c r="SA29" i="21"/>
  <c r="HN30" i="21"/>
  <c r="SP32" i="21"/>
  <c r="SJ33" i="21"/>
  <c r="NV30" i="21"/>
  <c r="OW30" i="21" s="1"/>
  <c r="NW29" i="21"/>
  <c r="OX29" i="21" s="1"/>
  <c r="PY29" i="21" s="1"/>
  <c r="HM33" i="21"/>
  <c r="OB33" i="21"/>
  <c r="PC33" i="21" s="1"/>
  <c r="QS34" i="21"/>
  <c r="RT34" i="21" s="1"/>
  <c r="Q13" i="28"/>
  <c r="HQ27" i="21"/>
  <c r="OO9" i="21"/>
  <c r="PP9" i="21" s="1"/>
  <c r="QQ9" i="21" s="1"/>
  <c r="OB7" i="21"/>
  <c r="SF7" i="21"/>
  <c r="HM7" i="21"/>
  <c r="OI14" i="21"/>
  <c r="N11" i="28"/>
  <c r="Q11" i="28" s="1"/>
  <c r="T11" i="28" s="1"/>
  <c r="SM14" i="21"/>
  <c r="HX6" i="21"/>
  <c r="SQ6" i="21"/>
  <c r="SC6" i="21"/>
  <c r="NY6" i="21"/>
  <c r="OZ6" i="21" s="1"/>
  <c r="QA6" i="21" s="1"/>
  <c r="RB6" i="21" s="1"/>
  <c r="SX29" i="21"/>
  <c r="IE29" i="21"/>
  <c r="OT29" i="21"/>
  <c r="RQ10" i="21"/>
  <c r="SO28" i="21"/>
  <c r="HV28" i="21"/>
  <c r="OK28" i="21"/>
  <c r="PL28" i="21" s="1"/>
  <c r="IF30" i="21"/>
  <c r="OU30" i="21"/>
  <c r="SY30" i="21"/>
  <c r="LZ10" i="21"/>
  <c r="OE10" i="21"/>
  <c r="SN22" i="21"/>
  <c r="OJ22" i="21"/>
  <c r="PK22" i="21" s="1"/>
  <c r="SN25" i="21"/>
  <c r="OJ25" i="21"/>
  <c r="SO9" i="21"/>
  <c r="OK9" i="21"/>
  <c r="OB6" i="21"/>
  <c r="PC6" i="21" s="1"/>
  <c r="QD6" i="21" s="1"/>
  <c r="RE6" i="21" s="1"/>
  <c r="SF6" i="21"/>
  <c r="HM6" i="21"/>
  <c r="IB32" i="21"/>
  <c r="OQ32" i="21"/>
  <c r="PR32" i="21" s="1"/>
  <c r="QS32" i="21" s="1"/>
  <c r="RT32" i="21" s="1"/>
  <c r="SU32" i="21"/>
  <c r="RV13" i="21"/>
  <c r="RQ6" i="21"/>
  <c r="RY27" i="21"/>
  <c r="OO11" i="21"/>
  <c r="PP11" i="21" s="1"/>
  <c r="QQ11" i="21" s="1"/>
  <c r="RR11" i="21" s="1"/>
  <c r="NU16" i="21"/>
  <c r="RY16" i="21"/>
  <c r="ON27" i="21"/>
  <c r="PO27" i="21" s="1"/>
  <c r="HY27" i="21"/>
  <c r="HH28" i="21"/>
  <c r="SA28" i="21"/>
  <c r="NW28" i="21"/>
  <c r="OX28" i="21" s="1"/>
  <c r="PY28" i="21" s="1"/>
  <c r="OX16" i="21"/>
  <c r="PY16" i="21" s="1"/>
  <c r="QZ16" i="21" s="1"/>
  <c r="SN30" i="21"/>
  <c r="OJ30" i="21"/>
  <c r="PK30" i="21" s="1"/>
  <c r="HU30" i="21"/>
  <c r="SF14" i="21"/>
  <c r="OB14" i="21"/>
  <c r="NU14" i="21"/>
  <c r="OV14" i="21" s="1"/>
  <c r="PW14" i="21" s="1"/>
  <c r="RY14" i="21"/>
  <c r="RD23" i="21"/>
  <c r="NU27" i="21"/>
  <c r="OV27" i="21" s="1"/>
  <c r="MJ11" i="21"/>
  <c r="MF9" i="21"/>
  <c r="IB15" i="21"/>
  <c r="OQ15" i="21"/>
  <c r="PR15" i="21" s="1"/>
  <c r="QS15" i="21" s="1"/>
  <c r="IB7" i="21"/>
  <c r="SU7" i="21"/>
  <c r="OQ7" i="21"/>
  <c r="OJ11" i="21"/>
  <c r="PK11" i="21" s="1"/>
  <c r="SN11" i="21"/>
  <c r="PQ26" i="21"/>
  <c r="QR26" i="21" s="1"/>
  <c r="SL8" i="21"/>
  <c r="OH8" i="21"/>
  <c r="OD24" i="21"/>
  <c r="SH24" i="21"/>
  <c r="HO29" i="21"/>
  <c r="OD29" i="21"/>
  <c r="PE29" i="21" s="1"/>
  <c r="QF29" i="21" s="1"/>
  <c r="SH29" i="21"/>
  <c r="QT17" i="21"/>
  <c r="RU17" i="21" s="1"/>
  <c r="SI10" i="21"/>
  <c r="HQ28" i="21"/>
  <c r="OF28" i="21"/>
  <c r="PG28" i="21" s="1"/>
  <c r="SJ28" i="21"/>
  <c r="SP7" i="21"/>
  <c r="OL7" i="21"/>
  <c r="PM7" i="21" s="1"/>
  <c r="QN7" i="21" s="1"/>
  <c r="SN15" i="21"/>
  <c r="OJ15" i="21"/>
  <c r="PK15" i="21" s="1"/>
  <c r="QL15" i="21" s="1"/>
  <c r="RM15" i="21" s="1"/>
  <c r="HU15" i="21"/>
  <c r="OO22" i="21"/>
  <c r="PP22" i="21" s="1"/>
  <c r="QQ22" i="21" s="1"/>
  <c r="SS22" i="21"/>
  <c r="OH14" i="21"/>
  <c r="SL14" i="21"/>
  <c r="OG12" i="21"/>
  <c r="PH12" i="21" s="1"/>
  <c r="QI12" i="21" s="1"/>
  <c r="SK12" i="21"/>
  <c r="OC17" i="21"/>
  <c r="PD17" i="21" s="1"/>
  <c r="SG17" i="21"/>
  <c r="NW18" i="21"/>
  <c r="SA18" i="21"/>
  <c r="SB8" i="21"/>
  <c r="LS8" i="21"/>
  <c r="NX8" i="21"/>
  <c r="HH32" i="21"/>
  <c r="SA32" i="21"/>
  <c r="NW32" i="21"/>
  <c r="OX32" i="21" s="1"/>
  <c r="IA34" i="21"/>
  <c r="ST34" i="21"/>
  <c r="HK34" i="21"/>
  <c r="NZ34" i="21"/>
  <c r="PA34" i="21" s="1"/>
  <c r="HU33" i="21"/>
  <c r="OJ33" i="21"/>
  <c r="PK33" i="21" s="1"/>
  <c r="QR19" i="21"/>
  <c r="RS19" i="21" s="1"/>
  <c r="SV17" i="21"/>
  <c r="OA16" i="21"/>
  <c r="PB16" i="21" s="1"/>
  <c r="QC16" i="21" s="1"/>
  <c r="RD16" i="21" s="1"/>
  <c r="SE16" i="21"/>
  <c r="HR28" i="21"/>
  <c r="OG28" i="21"/>
  <c r="PH28" i="21" s="1"/>
  <c r="QI28" i="21" s="1"/>
  <c r="SK28" i="21"/>
  <c r="HH30" i="21"/>
  <c r="NW30" i="21"/>
  <c r="SA21" i="21"/>
  <c r="NW21" i="21"/>
  <c r="SA14" i="21"/>
  <c r="NW14" i="21"/>
  <c r="PS12" i="21"/>
  <c r="QT12" i="21" s="1"/>
  <c r="HN6" i="21"/>
  <c r="SG6" i="21"/>
  <c r="OC6" i="21"/>
  <c r="ON29" i="21"/>
  <c r="PO29" i="21" s="1"/>
  <c r="QP29" i="21" s="1"/>
  <c r="HY29" i="21"/>
  <c r="SR29" i="21"/>
  <c r="HK6" i="21"/>
  <c r="SD6" i="21"/>
  <c r="NZ6" i="21"/>
  <c r="PA6" i="21" s="1"/>
  <c r="QB6" i="21" s="1"/>
  <c r="QY14" i="21"/>
  <c r="PU14" i="21"/>
  <c r="HL27" i="21"/>
  <c r="SE27" i="21"/>
  <c r="OA22" i="21"/>
  <c r="SE22" i="21"/>
  <c r="OQ25" i="21"/>
  <c r="PR25" i="21" s="1"/>
  <c r="QS25" i="21" s="1"/>
  <c r="SU25" i="21"/>
  <c r="NX18" i="21"/>
  <c r="SB18" i="21"/>
  <c r="OG20" i="21"/>
  <c r="SK20" i="21"/>
  <c r="HN29" i="21"/>
  <c r="SG29" i="21"/>
  <c r="OC29" i="21"/>
  <c r="HP34" i="21"/>
  <c r="SI34" i="21"/>
  <c r="QJ13" i="21"/>
  <c r="RK13" i="21" s="1"/>
  <c r="QW15" i="21"/>
  <c r="RX15" i="21" s="1"/>
  <c r="SI15" i="21"/>
  <c r="HP15" i="21"/>
  <c r="NX23" i="21"/>
  <c r="OY23" i="21" s="1"/>
  <c r="PZ23" i="21" s="1"/>
  <c r="RA23" i="21" s="1"/>
  <c r="SB23" i="21"/>
  <c r="OG32" i="21"/>
  <c r="PH32" i="21" s="1"/>
  <c r="QI32" i="21" s="1"/>
  <c r="RJ32" i="21" s="1"/>
  <c r="HR32" i="21"/>
  <c r="SK32" i="21"/>
  <c r="OV34" i="21"/>
  <c r="PW34" i="21" s="1"/>
  <c r="QX34" i="21" s="1"/>
  <c r="OT34" i="21"/>
  <c r="SX34" i="21"/>
  <c r="SU15" i="21"/>
  <c r="IB30" i="21"/>
  <c r="SU30" i="21"/>
  <c r="OQ30" i="21"/>
  <c r="PR30" i="21" s="1"/>
  <c r="ON11" i="21"/>
  <c r="SR11" i="21"/>
  <c r="SN26" i="21"/>
  <c r="OJ26" i="21"/>
  <c r="SR14" i="21"/>
  <c r="ON14" i="21"/>
  <c r="PO14" i="21" s="1"/>
  <c r="ST26" i="21"/>
  <c r="NU7" i="21"/>
  <c r="HF7" i="21"/>
  <c r="NU11" i="21"/>
  <c r="RY11" i="21"/>
  <c r="OD10" i="21"/>
  <c r="PE10" i="21" s="1"/>
  <c r="QF10" i="21" s="1"/>
  <c r="SH10" i="21"/>
  <c r="SL21" i="21"/>
  <c r="OH21" i="21"/>
  <c r="PI21" i="21" s="1"/>
  <c r="QJ21" i="21" s="1"/>
  <c r="SH13" i="21"/>
  <c r="OD13" i="21"/>
  <c r="HX33" i="21"/>
  <c r="SQ33" i="21"/>
  <c r="OM33" i="21"/>
  <c r="HL34" i="21"/>
  <c r="SE34" i="21"/>
  <c r="QA25" i="21"/>
  <c r="RB25" i="21" s="1"/>
  <c r="SD18" i="21"/>
  <c r="SL25" i="21"/>
  <c r="OH25" i="21"/>
  <c r="SK10" i="21"/>
  <c r="OG10" i="21"/>
  <c r="OQ14" i="21"/>
  <c r="SU14" i="21"/>
  <c r="OT17" i="21"/>
  <c r="SX17" i="21"/>
  <c r="SV18" i="21"/>
  <c r="OR18" i="21"/>
  <c r="PS18" i="21" s="1"/>
  <c r="QT18" i="21" s="1"/>
  <c r="SP23" i="21"/>
  <c r="OL23" i="21"/>
  <c r="PM23" i="21" s="1"/>
  <c r="QN23" i="21" s="1"/>
  <c r="RO23" i="21" s="1"/>
  <c r="HM29" i="21"/>
  <c r="OB29" i="21"/>
  <c r="SF29" i="21"/>
  <c r="QH22" i="21"/>
  <c r="RI22" i="21" s="1"/>
  <c r="QP33" i="21"/>
  <c r="RQ33" i="21" s="1"/>
  <c r="SE23" i="21"/>
  <c r="PT15" i="21"/>
  <c r="QU15" i="21" s="1"/>
  <c r="OC26" i="21"/>
  <c r="PD26" i="21" s="1"/>
  <c r="QE26" i="21" s="1"/>
  <c r="RF26" i="21" s="1"/>
  <c r="SG26" i="21"/>
  <c r="OQ18" i="21"/>
  <c r="SU18" i="21"/>
  <c r="SR26" i="21"/>
  <c r="ON26" i="21"/>
  <c r="NV21" i="21"/>
  <c r="RZ21" i="21"/>
  <c r="HG29" i="21"/>
  <c r="RZ29" i="21"/>
  <c r="N28" i="28"/>
  <c r="Q28" i="28" s="1"/>
  <c r="HT32" i="21"/>
  <c r="L28" i="28" s="1"/>
  <c r="OI32" i="21"/>
  <c r="HL29" i="21"/>
  <c r="OA29" i="21"/>
  <c r="PB29" i="21" s="1"/>
  <c r="QC29" i="21" s="1"/>
  <c r="RD29" i="21" s="1"/>
  <c r="SE29" i="21"/>
  <c r="HO33" i="21"/>
  <c r="SH33" i="21"/>
  <c r="OD33" i="21"/>
  <c r="PE33" i="21" s="1"/>
  <c r="SU10" i="21"/>
  <c r="HR15" i="21"/>
  <c r="QU16" i="21"/>
  <c r="RV16" i="21" s="1"/>
  <c r="PW25" i="21"/>
  <c r="QX25" i="21" s="1"/>
  <c r="OX9" i="21"/>
  <c r="QB23" i="21"/>
  <c r="RC23" i="21" s="1"/>
  <c r="RP13" i="21"/>
  <c r="OR16" i="21"/>
  <c r="SV16" i="21"/>
  <c r="PG15" i="21"/>
  <c r="QH15" i="21" s="1"/>
  <c r="RI15" i="21" s="1"/>
  <c r="QB15" i="21"/>
  <c r="RC15" i="21" s="1"/>
  <c r="QD17" i="21"/>
  <c r="RE17" i="21" s="1"/>
  <c r="PI19" i="21"/>
  <c r="QJ19" i="21" s="1"/>
  <c r="RK19" i="21" s="1"/>
  <c r="PI9" i="21"/>
  <c r="QJ9" i="21" s="1"/>
  <c r="RK9" i="21" s="1"/>
  <c r="PB27" i="21"/>
  <c r="QC27" i="21" s="1"/>
  <c r="QV19" i="21"/>
  <c r="RW19" i="21" s="1"/>
  <c r="QA31" i="21"/>
  <c r="RB31" i="21" s="1"/>
  <c r="SJ11" i="21"/>
  <c r="NY7" i="21"/>
  <c r="HJ7" i="21"/>
  <c r="NV11" i="21"/>
  <c r="OW11" i="21" s="1"/>
  <c r="PX11" i="21" s="1"/>
  <c r="RZ11" i="21"/>
  <c r="QP25" i="21"/>
  <c r="RQ25" i="21" s="1"/>
  <c r="RK32" i="21"/>
  <c r="PD15" i="21"/>
  <c r="QQ12" i="21"/>
  <c r="RR12" i="21" s="1"/>
  <c r="PR9" i="21"/>
  <c r="QS9" i="21" s="1"/>
  <c r="RT9" i="21" s="1"/>
  <c r="RP7" i="21"/>
  <c r="RU6" i="21"/>
  <c r="RM34" i="21"/>
  <c r="RS34" i="21"/>
  <c r="QD24" i="21"/>
  <c r="RE24" i="21" s="1"/>
  <c r="HX27" i="21"/>
  <c r="OM27" i="21"/>
  <c r="SQ27" i="21"/>
  <c r="OR34" i="21"/>
  <c r="SV34" i="21"/>
  <c r="IC34" i="21"/>
  <c r="RB9" i="21"/>
  <c r="NW23" i="21"/>
  <c r="RN15" i="21"/>
  <c r="RR31" i="21"/>
  <c r="QH21" i="21"/>
  <c r="RI21" i="21" s="1"/>
  <c r="NV12" i="21"/>
  <c r="OW12" i="21" s="1"/>
  <c r="PX12" i="21" s="1"/>
  <c r="PD25" i="21"/>
  <c r="OZ27" i="21"/>
  <c r="PL27" i="21"/>
  <c r="QM27" i="21" s="1"/>
  <c r="SS26" i="21"/>
  <c r="PF34" i="21"/>
  <c r="QG34" i="21" s="1"/>
  <c r="RH34" i="21" s="1"/>
  <c r="HV27" i="21"/>
  <c r="SO27" i="21"/>
  <c r="RS15" i="21"/>
  <c r="RO9" i="21"/>
  <c r="QK12" i="21"/>
  <c r="RL12" i="21" s="1"/>
  <c r="LQ12" i="21"/>
  <c r="PI7" i="21"/>
  <c r="QJ7" i="21" s="1"/>
  <c r="RK7" i="21" s="1"/>
  <c r="SW9" i="21"/>
  <c r="OS9" i="21"/>
  <c r="HJ34" i="21"/>
  <c r="NY34" i="21"/>
  <c r="SC34" i="21"/>
  <c r="RD10" i="21"/>
  <c r="QM11" i="21"/>
  <c r="RN11" i="21" s="1"/>
  <c r="RS18" i="21"/>
  <c r="RF24" i="21"/>
  <c r="QY16" i="21"/>
  <c r="PQ9" i="21"/>
  <c r="QR9" i="21" s="1"/>
  <c r="RS9" i="21" s="1"/>
  <c r="OY12" i="21"/>
  <c r="PZ12" i="21" s="1"/>
  <c r="RA12" i="21" s="1"/>
  <c r="OJ28" i="21"/>
  <c r="SN28" i="21"/>
  <c r="HU28" i="21"/>
  <c r="QA12" i="21"/>
  <c r="RB12" i="21" s="1"/>
  <c r="RJ13" i="21"/>
  <c r="QL17" i="21"/>
  <c r="RM17" i="21" s="1"/>
  <c r="QA13" i="21"/>
  <c r="RB13" i="21" s="1"/>
  <c r="QO6" i="21"/>
  <c r="RP6" i="21" s="1"/>
  <c r="SO33" i="21"/>
  <c r="OK33" i="21"/>
  <c r="PL33" i="21" s="1"/>
  <c r="QM33" i="21" s="1"/>
  <c r="QG7" i="21"/>
  <c r="RH7" i="21" s="1"/>
  <c r="SE33" i="21"/>
  <c r="OA33" i="21"/>
  <c r="PB33" i="21" s="1"/>
  <c r="QC33" i="21" s="1"/>
  <c r="RD33" i="21" s="1"/>
  <c r="HL33" i="21"/>
  <c r="RM18" i="21"/>
  <c r="SO25" i="21"/>
  <c r="OK25" i="21"/>
  <c r="PL25" i="21" s="1"/>
  <c r="QM25" i="21" s="1"/>
  <c r="SV8" i="21"/>
  <c r="OR8" i="21"/>
  <c r="MM8" i="21"/>
  <c r="ST12" i="21"/>
  <c r="OP12" i="21"/>
  <c r="RT6" i="21"/>
  <c r="HW6" i="21"/>
  <c r="OL6" i="21"/>
  <c r="IF6" i="21"/>
  <c r="OS29" i="21"/>
  <c r="SW29" i="21"/>
  <c r="ID29" i="21"/>
  <c r="NV6" i="21"/>
  <c r="RZ6" i="21"/>
  <c r="SX12" i="21"/>
  <c r="OT12" i="21"/>
  <c r="SI26" i="21"/>
  <c r="OE26" i="21"/>
  <c r="SI29" i="21"/>
  <c r="HP29" i="21"/>
  <c r="HY33" i="21"/>
  <c r="SR33" i="21"/>
  <c r="QG17" i="21"/>
  <c r="RH17" i="21" s="1"/>
  <c r="RC30" i="21"/>
  <c r="PZ7" i="21"/>
  <c r="RA7" i="21" s="1"/>
  <c r="QP12" i="21"/>
  <c r="RQ12" i="21" s="1"/>
  <c r="QN14" i="21"/>
  <c r="RO14" i="21" s="1"/>
  <c r="RM21" i="21"/>
  <c r="QQ34" i="21"/>
  <c r="RR34" i="21" s="1"/>
  <c r="PV16" i="21"/>
  <c r="QW16" i="21" s="1"/>
  <c r="RX16" i="21" s="1"/>
  <c r="SN27" i="21"/>
  <c r="HU27" i="21"/>
  <c r="OJ27" i="21"/>
  <c r="PK16" i="21"/>
  <c r="QL16" i="21" s="1"/>
  <c r="RC17" i="21"/>
  <c r="RU10" i="21"/>
  <c r="RU9" i="21"/>
  <c r="PC20" i="21"/>
  <c r="QD20" i="21" s="1"/>
  <c r="RE20" i="21" s="1"/>
  <c r="RX24" i="21"/>
  <c r="RI13" i="21"/>
  <c r="RI8" i="21"/>
  <c r="QD9" i="21"/>
  <c r="RE9" i="21" s="1"/>
  <c r="QW11" i="21"/>
  <c r="RX11" i="21" s="1"/>
  <c r="QV23" i="21"/>
  <c r="RW23" i="21" s="1"/>
  <c r="QC31" i="21"/>
  <c r="RD31" i="21" s="1"/>
  <c r="QG22" i="21"/>
  <c r="RH22" i="21" s="1"/>
  <c r="RU24" i="21"/>
  <c r="RF22" i="21"/>
  <c r="RS13" i="21"/>
  <c r="QS22" i="21"/>
  <c r="RT22" i="21" s="1"/>
  <c r="RF34" i="21"/>
  <c r="RB18" i="21"/>
  <c r="RG25" i="21"/>
  <c r="RG11" i="21"/>
  <c r="RT12" i="21"/>
  <c r="PP19" i="21"/>
  <c r="QQ19" i="21" s="1"/>
  <c r="PT26" i="21"/>
  <c r="QU26" i="21" s="1"/>
  <c r="RV26" i="21" s="1"/>
  <c r="RP29" i="21"/>
  <c r="RX29" i="21"/>
  <c r="QK9" i="21"/>
  <c r="RL9" i="21" s="1"/>
  <c r="PW12" i="21"/>
  <c r="QX12" i="21" s="1"/>
  <c r="QM14" i="21"/>
  <c r="RN14" i="21" s="1"/>
  <c r="PZ25" i="21"/>
  <c r="RA25" i="21" s="1"/>
  <c r="PN8" i="21"/>
  <c r="QO8" i="21" s="1"/>
  <c r="RQ19" i="21"/>
  <c r="QD22" i="21"/>
  <c r="RE22" i="21" s="1"/>
  <c r="PZ14" i="21"/>
  <c r="RA14" i="21" s="1"/>
  <c r="OC23" i="21"/>
  <c r="SG23" i="21"/>
  <c r="PG32" i="21"/>
  <c r="QH32" i="21" s="1"/>
  <c r="RI32" i="21" s="1"/>
  <c r="HN7" i="21"/>
  <c r="OC7" i="21"/>
  <c r="SG7" i="21"/>
  <c r="RI14" i="21"/>
  <c r="SA7" i="21"/>
  <c r="HH7" i="21"/>
  <c r="NW7" i="21"/>
  <c r="RA10" i="21"/>
  <c r="RH9" i="21"/>
  <c r="QY24" i="21"/>
  <c r="RG30" i="21"/>
  <c r="QU30" i="21"/>
  <c r="RV30" i="21" s="1"/>
  <c r="SO31" i="21"/>
  <c r="HV31" i="21"/>
  <c r="OC14" i="21"/>
  <c r="SG14" i="21"/>
  <c r="OI7" i="21"/>
  <c r="SM7" i="21"/>
  <c r="HL28" i="21"/>
  <c r="OA28" i="21"/>
  <c r="PW32" i="21"/>
  <c r="QX32" i="21" s="1"/>
  <c r="QT26" i="21"/>
  <c r="RU26" i="21" s="1"/>
  <c r="PX18" i="21"/>
  <c r="QY18" i="21" s="1"/>
  <c r="RP11" i="21"/>
  <c r="PH30" i="21"/>
  <c r="QI30" i="21" s="1"/>
  <c r="RH19" i="21"/>
  <c r="QE19" i="21"/>
  <c r="RF19" i="21" s="1"/>
  <c r="QG24" i="21"/>
  <c r="RH24" i="21" s="1"/>
  <c r="OV20" i="21"/>
  <c r="PW20" i="21" s="1"/>
  <c r="QF22" i="21"/>
  <c r="RG22" i="21" s="1"/>
  <c r="OS32" i="21"/>
  <c r="ID32" i="21"/>
  <c r="QN29" i="21"/>
  <c r="RO29" i="21" s="1"/>
  <c r="QF21" i="21"/>
  <c r="RG21" i="21" s="1"/>
  <c r="QB18" i="21"/>
  <c r="RC18" i="21" s="1"/>
  <c r="PU32" i="21"/>
  <c r="QV32" i="21" s="1"/>
  <c r="PJ13" i="21"/>
  <c r="QK13" i="21" s="1"/>
  <c r="PZ11" i="21"/>
  <c r="RA11" i="21" s="1"/>
  <c r="QV20" i="21"/>
  <c r="RW20" i="21" s="1"/>
  <c r="LZ9" i="21"/>
  <c r="V23" i="28" l="1"/>
  <c r="QU34" i="21"/>
  <c r="RV34" i="21" s="1"/>
  <c r="QM17" i="21"/>
  <c r="RN17" i="21" s="1"/>
  <c r="PY31" i="21"/>
  <c r="QZ31" i="21" s="1"/>
  <c r="QA19" i="21"/>
  <c r="RB19" i="21" s="1"/>
  <c r="QL19" i="21"/>
  <c r="RM19" i="21" s="1"/>
  <c r="PW21" i="21"/>
  <c r="QX21" i="21" s="1"/>
  <c r="PX32" i="21"/>
  <c r="QY32" i="21" s="1"/>
  <c r="QF18" i="21"/>
  <c r="RG18" i="21" s="1"/>
  <c r="RC22" i="21"/>
  <c r="RX12" i="21"/>
  <c r="RF31" i="21"/>
  <c r="PA33" i="21"/>
  <c r="QB33" i="21" s="1"/>
  <c r="RC33" i="21" s="1"/>
  <c r="RQ32" i="21"/>
  <c r="QF32" i="21"/>
  <c r="RG32" i="21" s="1"/>
  <c r="QO10" i="21"/>
  <c r="RP10" i="21" s="1"/>
  <c r="PX25" i="21"/>
  <c r="QY25" i="21" s="1"/>
  <c r="QY20" i="21"/>
  <c r="RC29" i="21"/>
  <c r="QV30" i="21"/>
  <c r="RW30" i="21" s="1"/>
  <c r="QS31" i="21"/>
  <c r="RT31" i="21" s="1"/>
  <c r="PX27" i="21"/>
  <c r="QY27" i="21" s="1"/>
  <c r="QA26" i="21"/>
  <c r="RB26" i="21" s="1"/>
  <c r="QU14" i="21"/>
  <c r="RV14" i="21" s="1"/>
  <c r="QE10" i="21"/>
  <c r="RF10" i="21" s="1"/>
  <c r="RJ19" i="21"/>
  <c r="RS32" i="21"/>
  <c r="RX25" i="21"/>
  <c r="QC11" i="21"/>
  <c r="RD11" i="21" s="1"/>
  <c r="RH32" i="21"/>
  <c r="RO10" i="21"/>
  <c r="PY26" i="21"/>
  <c r="QZ26" i="21" s="1"/>
  <c r="QP15" i="21"/>
  <c r="RQ15" i="21" s="1"/>
  <c r="RO31" i="21"/>
  <c r="QM28" i="21"/>
  <c r="RN28" i="21" s="1"/>
  <c r="QG20" i="21"/>
  <c r="RH20" i="21" s="1"/>
  <c r="RX14" i="21"/>
  <c r="QT11" i="21"/>
  <c r="RU11" i="21" s="1"/>
  <c r="PX13" i="21"/>
  <c r="QY13" i="21" s="1"/>
  <c r="QO23" i="21"/>
  <c r="RP23" i="21" s="1"/>
  <c r="RQ20" i="21"/>
  <c r="PW23" i="21"/>
  <c r="QX23" i="21" s="1"/>
  <c r="RF33" i="21"/>
  <c r="QE21" i="21"/>
  <c r="RF21" i="21" s="1"/>
  <c r="QH18" i="21"/>
  <c r="RI18" i="21" s="1"/>
  <c r="QY15" i="21"/>
  <c r="QB21" i="21"/>
  <c r="RC21" i="21" s="1"/>
  <c r="QK17" i="21"/>
  <c r="RL17" i="21" s="1"/>
  <c r="QS20" i="21"/>
  <c r="RT20" i="21" s="1"/>
  <c r="QT22" i="21"/>
  <c r="RU22" i="21" s="1"/>
  <c r="QL24" i="21"/>
  <c r="RM24" i="21" s="1"/>
  <c r="RL34" i="21"/>
  <c r="QW22" i="21"/>
  <c r="RX22" i="21" s="1"/>
  <c r="QA30" i="21"/>
  <c r="RB30" i="21" s="1"/>
  <c r="QI31" i="21"/>
  <c r="RJ31" i="21" s="1"/>
  <c r="QW13" i="21"/>
  <c r="RX13" i="21" s="1"/>
  <c r="QZ29" i="21"/>
  <c r="QR22" i="21"/>
  <c r="RS22" i="21" s="1"/>
  <c r="QF23" i="21"/>
  <c r="RG23" i="21" s="1"/>
  <c r="QD19" i="21"/>
  <c r="RE19" i="21" s="1"/>
  <c r="PX34" i="21"/>
  <c r="QY34" i="21" s="1"/>
  <c r="PZ15" i="21"/>
  <c r="RA15" i="21" s="1"/>
  <c r="V7" i="28"/>
  <c r="QR14" i="21"/>
  <c r="RS14" i="21" s="1"/>
  <c r="RL24" i="21"/>
  <c r="QJ34" i="21"/>
  <c r="RK34" i="21" s="1"/>
  <c r="PZ13" i="21"/>
  <c r="RA13" i="21" s="1"/>
  <c r="RW16" i="21"/>
  <c r="QD26" i="21"/>
  <c r="RE26" i="21" s="1"/>
  <c r="QB25" i="21"/>
  <c r="RC25" i="21" s="1"/>
  <c r="QL11" i="21"/>
  <c r="RM11" i="21" s="1"/>
  <c r="QH9" i="21"/>
  <c r="RI9" i="21" s="1"/>
  <c r="QE9" i="21"/>
  <c r="RF9" i="21" s="1"/>
  <c r="RM14" i="21"/>
  <c r="QO16" i="21"/>
  <c r="RP16" i="21" s="1"/>
  <c r="QJ26" i="21"/>
  <c r="RK26" i="21" s="1"/>
  <c r="QM24" i="21"/>
  <c r="RN24" i="21" s="1"/>
  <c r="QK8" i="21"/>
  <c r="RL8" i="21" s="1"/>
  <c r="RG17" i="21"/>
  <c r="RK27" i="21"/>
  <c r="QJ11" i="21"/>
  <c r="RK11" i="21" s="1"/>
  <c r="QN16" i="21"/>
  <c r="RO16" i="21" s="1"/>
  <c r="S7" i="28"/>
  <c r="RP22" i="21"/>
  <c r="RD14" i="21"/>
  <c r="RR25" i="21"/>
  <c r="QO31" i="21"/>
  <c r="RP31" i="21" s="1"/>
  <c r="QR24" i="21"/>
  <c r="RS24" i="21" s="1"/>
  <c r="QI21" i="21"/>
  <c r="RJ21" i="21" s="1"/>
  <c r="QU7" i="21"/>
  <c r="RV7" i="21" s="1"/>
  <c r="V22" i="28"/>
  <c r="PX30" i="21"/>
  <c r="QY30" i="21" s="1"/>
  <c r="S9" i="28"/>
  <c r="QV21" i="21"/>
  <c r="RW21" i="21" s="1"/>
  <c r="QV33" i="21"/>
  <c r="RW33" i="21" s="1"/>
  <c r="RM12" i="21"/>
  <c r="PX33" i="21"/>
  <c r="QY33" i="21" s="1"/>
  <c r="PZ29" i="21"/>
  <c r="RA29" i="21" s="1"/>
  <c r="QR28" i="21"/>
  <c r="RS28" i="21" s="1"/>
  <c r="RE16" i="21"/>
  <c r="RL16" i="21"/>
  <c r="QY31" i="21"/>
  <c r="QH17" i="21"/>
  <c r="RI17" i="21" s="1"/>
  <c r="QA11" i="21"/>
  <c r="RB11" i="21" s="1"/>
  <c r="QL22" i="21"/>
  <c r="RM22" i="21" s="1"/>
  <c r="QN25" i="21"/>
  <c r="RO25" i="21" s="1"/>
  <c r="QD33" i="21"/>
  <c r="RE33" i="21" s="1"/>
  <c r="QJ10" i="21"/>
  <c r="RK10" i="21" s="1"/>
  <c r="QQ24" i="21"/>
  <c r="RR24" i="21" s="1"/>
  <c r="QW31" i="21"/>
  <c r="RX31" i="21" s="1"/>
  <c r="PY11" i="21"/>
  <c r="QZ11" i="21" s="1"/>
  <c r="QZ22" i="21"/>
  <c r="RR10" i="21"/>
  <c r="RO18" i="21"/>
  <c r="QU23" i="21"/>
  <c r="RV23" i="21" s="1"/>
  <c r="QR33" i="21"/>
  <c r="RS33" i="21" s="1"/>
  <c r="PZ34" i="21"/>
  <c r="RA34" i="21" s="1"/>
  <c r="QK27" i="21"/>
  <c r="RL27" i="21" s="1"/>
  <c r="RF20" i="21"/>
  <c r="RK31" i="21"/>
  <c r="QS30" i="21"/>
  <c r="RT30" i="21" s="1"/>
  <c r="QC30" i="21"/>
  <c r="RD30" i="21" s="1"/>
  <c r="QG27" i="21"/>
  <c r="RH27" i="21" s="1"/>
  <c r="RX7" i="21"/>
  <c r="RG16" i="21"/>
  <c r="RJ11" i="21"/>
  <c r="QQ17" i="21"/>
  <c r="RR17" i="21" s="1"/>
  <c r="QB11" i="21"/>
  <c r="RC11" i="21" s="1"/>
  <c r="QD34" i="21"/>
  <c r="RE34" i="21" s="1"/>
  <c r="QK33" i="21"/>
  <c r="RL33" i="21" s="1"/>
  <c r="T30" i="28"/>
  <c r="V30" i="28" s="1"/>
  <c r="RN20" i="21"/>
  <c r="RS21" i="21"/>
  <c r="RS29" i="21"/>
  <c r="QZ13" i="21"/>
  <c r="RK33" i="21"/>
  <c r="PY33" i="21"/>
  <c r="QZ33" i="21" s="1"/>
  <c r="PB20" i="21"/>
  <c r="QC20" i="21" s="1"/>
  <c r="RD20" i="21" s="1"/>
  <c r="RV17" i="21"/>
  <c r="RE13" i="21"/>
  <c r="PZ31" i="21"/>
  <c r="RA31" i="21" s="1"/>
  <c r="QD30" i="21"/>
  <c r="RE30" i="21" s="1"/>
  <c r="QB27" i="21"/>
  <c r="RC27" i="21" s="1"/>
  <c r="PW27" i="21"/>
  <c r="QX27" i="21" s="1"/>
  <c r="RK12" i="21"/>
  <c r="RO27" i="21"/>
  <c r="QE13" i="21"/>
  <c r="RF13" i="21" s="1"/>
  <c r="RU31" i="21"/>
  <c r="RG29" i="21"/>
  <c r="QF8" i="21"/>
  <c r="RG8" i="21" s="1"/>
  <c r="QE27" i="21"/>
  <c r="RF27" i="21" s="1"/>
  <c r="QA28" i="21"/>
  <c r="RB28" i="21" s="1"/>
  <c r="RK6" i="21"/>
  <c r="QS11" i="21"/>
  <c r="RT11" i="21" s="1"/>
  <c r="RU27" i="21"/>
  <c r="OV33" i="21"/>
  <c r="PW33" i="21" s="1"/>
  <c r="QX33" i="21" s="1"/>
  <c r="S22" i="28"/>
  <c r="QE8" i="21"/>
  <c r="RF8" i="21" s="1"/>
  <c r="RJ14" i="21"/>
  <c r="QR10" i="21"/>
  <c r="RS10" i="21" s="1"/>
  <c r="RX23" i="21"/>
  <c r="QL23" i="21"/>
  <c r="RM23" i="21" s="1"/>
  <c r="QF28" i="21"/>
  <c r="RG28" i="21" s="1"/>
  <c r="S28" i="28"/>
  <c r="T28" i="28"/>
  <c r="V28" i="28" s="1"/>
  <c r="RI24" i="21"/>
  <c r="T19" i="28"/>
  <c r="V19" i="28" s="1"/>
  <c r="S21" i="28"/>
  <c r="T15" i="28"/>
  <c r="V15" i="28" s="1"/>
  <c r="QY12" i="21"/>
  <c r="PI18" i="21"/>
  <c r="QJ18" i="21" s="1"/>
  <c r="RK18" i="21" s="1"/>
  <c r="QC32" i="21"/>
  <c r="RD32" i="21" s="1"/>
  <c r="PW28" i="21"/>
  <c r="QX28" i="21" s="1"/>
  <c r="RP15" i="21"/>
  <c r="T26" i="28"/>
  <c r="V26" i="28" s="1"/>
  <c r="RG15" i="21"/>
  <c r="PZ20" i="21"/>
  <c r="RA20" i="21" s="1"/>
  <c r="QU28" i="21"/>
  <c r="RV28" i="21" s="1"/>
  <c r="RC12" i="21"/>
  <c r="QN21" i="21"/>
  <c r="RO21" i="21" s="1"/>
  <c r="QQ7" i="21"/>
  <c r="RR7" i="21" s="1"/>
  <c r="RP14" i="21"/>
  <c r="QL30" i="21"/>
  <c r="RM30" i="21" s="1"/>
  <c r="RD25" i="21"/>
  <c r="RR9" i="21"/>
  <c r="QN8" i="21"/>
  <c r="RO8" i="21" s="1"/>
  <c r="RN13" i="21"/>
  <c r="QT19" i="21"/>
  <c r="RU19" i="21" s="1"/>
  <c r="QD25" i="21"/>
  <c r="RE25" i="21" s="1"/>
  <c r="QI15" i="21"/>
  <c r="RJ15" i="21" s="1"/>
  <c r="PZ28" i="21"/>
  <c r="RA28" i="21" s="1"/>
  <c r="QP22" i="21"/>
  <c r="RQ22" i="21" s="1"/>
  <c r="QZ24" i="21"/>
  <c r="QE17" i="21"/>
  <c r="RF17" i="21" s="1"/>
  <c r="QD10" i="21"/>
  <c r="RE10" i="21" s="1"/>
  <c r="QA22" i="21"/>
  <c r="RB22" i="21" s="1"/>
  <c r="QO20" i="21"/>
  <c r="RP20" i="21" s="1"/>
  <c r="QO21" i="21"/>
  <c r="RP21" i="21" s="1"/>
  <c r="QL33" i="21"/>
  <c r="RM33" i="21" s="1"/>
  <c r="RC20" i="21"/>
  <c r="PZ33" i="21"/>
  <c r="RA33" i="21" s="1"/>
  <c r="PM11" i="21"/>
  <c r="QN11" i="21" s="1"/>
  <c r="RO11" i="21" s="1"/>
  <c r="T14" i="28"/>
  <c r="V14" i="28" s="1"/>
  <c r="QJ28" i="21"/>
  <c r="RK28" i="21" s="1"/>
  <c r="QS19" i="21"/>
  <c r="RT19" i="21" s="1"/>
  <c r="RV20" i="21"/>
  <c r="QC13" i="21"/>
  <c r="RD13" i="21" s="1"/>
  <c r="PZ21" i="21"/>
  <c r="RA21" i="21" s="1"/>
  <c r="QI16" i="21"/>
  <c r="RJ16" i="21" s="1"/>
  <c r="QX30" i="21"/>
  <c r="QY23" i="21"/>
  <c r="QK6" i="21"/>
  <c r="RL6" i="21" s="1"/>
  <c r="RT25" i="21"/>
  <c r="QE16" i="21"/>
  <c r="RF16" i="21" s="1"/>
  <c r="RX20" i="21"/>
  <c r="PM17" i="21"/>
  <c r="QN17" i="21" s="1"/>
  <c r="RO17" i="21" s="1"/>
  <c r="PJ28" i="21"/>
  <c r="QK28" i="21" s="1"/>
  <c r="PJ18" i="21"/>
  <c r="QK18" i="21" s="1"/>
  <c r="RL18" i="21" s="1"/>
  <c r="QF33" i="21"/>
  <c r="RG33" i="21" s="1"/>
  <c r="V11" i="28"/>
  <c r="QC12" i="21"/>
  <c r="RD12" i="21" s="1"/>
  <c r="QO24" i="21"/>
  <c r="RP24" i="21" s="1"/>
  <c r="RX21" i="21"/>
  <c r="QU21" i="21"/>
  <c r="RV21" i="21" s="1"/>
  <c r="RS20" i="21"/>
  <c r="RJ9" i="21"/>
  <c r="S11" i="28"/>
  <c r="S27" i="28"/>
  <c r="T27" i="28"/>
  <c r="V27" i="28" s="1"/>
  <c r="PY32" i="21"/>
  <c r="QZ32" i="21" s="1"/>
  <c r="QQ29" i="21"/>
  <c r="RR29" i="21" s="1"/>
  <c r="OV26" i="21"/>
  <c r="PW26" i="21" s="1"/>
  <c r="QX26" i="21" s="1"/>
  <c r="QK31" i="21"/>
  <c r="RL31" i="21" s="1"/>
  <c r="S25" i="28"/>
  <c r="QH28" i="21"/>
  <c r="RI28" i="21" s="1"/>
  <c r="PY34" i="21"/>
  <c r="QZ34" i="21" s="1"/>
  <c r="PW10" i="21"/>
  <c r="QX10" i="21" s="1"/>
  <c r="QR16" i="21"/>
  <c r="RS16" i="21" s="1"/>
  <c r="RK21" i="21"/>
  <c r="RJ28" i="21"/>
  <c r="QP13" i="21"/>
  <c r="RQ13" i="21" s="1"/>
  <c r="RU18" i="21"/>
  <c r="PP6" i="21"/>
  <c r="QQ6" i="21" s="1"/>
  <c r="RR6" i="21" s="1"/>
  <c r="T24" i="28"/>
  <c r="V24" i="28" s="1"/>
  <c r="T8" i="28"/>
  <c r="V8" i="28" s="1"/>
  <c r="RE15" i="21"/>
  <c r="PP33" i="21"/>
  <c r="QQ33" i="21" s="1"/>
  <c r="RR33" i="21" s="1"/>
  <c r="RH6" i="21"/>
  <c r="PP8" i="21"/>
  <c r="QQ8" i="21" s="1"/>
  <c r="RR8" i="21" s="1"/>
  <c r="PM33" i="21"/>
  <c r="QN33" i="21" s="1"/>
  <c r="RO33" i="21" s="1"/>
  <c r="RN25" i="21"/>
  <c r="PM13" i="21"/>
  <c r="QN13" i="21" s="1"/>
  <c r="RO13" i="21" s="1"/>
  <c r="RX28" i="21"/>
  <c r="OX20" i="21"/>
  <c r="PY20" i="21" s="1"/>
  <c r="PT33" i="21"/>
  <c r="QU33" i="21" s="1"/>
  <c r="PM34" i="21"/>
  <c r="QN34" i="21" s="1"/>
  <c r="RO34" i="21" s="1"/>
  <c r="RN18" i="21"/>
  <c r="QB34" i="21"/>
  <c r="RC34" i="21" s="1"/>
  <c r="RA24" i="21"/>
  <c r="RD34" i="21"/>
  <c r="PH18" i="21"/>
  <c r="QI18" i="21" s="1"/>
  <c r="RJ18" i="21" s="1"/>
  <c r="RQ18" i="21"/>
  <c r="T16" i="28"/>
  <c r="V16" i="28" s="1"/>
  <c r="S16" i="28"/>
  <c r="S17" i="28"/>
  <c r="T17" i="28"/>
  <c r="V17" i="28" s="1"/>
  <c r="RC28" i="21"/>
  <c r="PR29" i="21"/>
  <c r="QS29" i="21" s="1"/>
  <c r="RT29" i="21" s="1"/>
  <c r="PA16" i="21"/>
  <c r="QB16" i="21" s="1"/>
  <c r="RC16" i="21" s="1"/>
  <c r="QX9" i="21"/>
  <c r="PU31" i="21"/>
  <c r="QV31" i="21" s="1"/>
  <c r="RW31" i="21" s="1"/>
  <c r="PC27" i="21"/>
  <c r="QD27" i="21" s="1"/>
  <c r="RE27" i="21" s="1"/>
  <c r="PQ7" i="21"/>
  <c r="QR7" i="21" s="1"/>
  <c r="RS7" i="21" s="1"/>
  <c r="PA31" i="21"/>
  <c r="QB31" i="21" s="1"/>
  <c r="PG31" i="21"/>
  <c r="QH31" i="21" s="1"/>
  <c r="RL21" i="21"/>
  <c r="PV27" i="21"/>
  <c r="QW27" i="21" s="1"/>
  <c r="RX27" i="21" s="1"/>
  <c r="PD30" i="21"/>
  <c r="QE30" i="21" s="1"/>
  <c r="RF30" i="21" s="1"/>
  <c r="OY6" i="21"/>
  <c r="PZ6" i="21" s="1"/>
  <c r="RA6" i="21" s="1"/>
  <c r="RJ12" i="21"/>
  <c r="RG10" i="21"/>
  <c r="QM10" i="21"/>
  <c r="RN10" i="21" s="1"/>
  <c r="PI29" i="21"/>
  <c r="QJ29" i="21" s="1"/>
  <c r="RK29" i="21" s="1"/>
  <c r="PA13" i="21"/>
  <c r="QB13" i="21" s="1"/>
  <c r="RC13" i="21" s="1"/>
  <c r="RS26" i="21"/>
  <c r="OX6" i="21"/>
  <c r="PY6" i="21" s="1"/>
  <c r="PS15" i="21"/>
  <c r="QT15" i="21" s="1"/>
  <c r="RU15" i="21" s="1"/>
  <c r="PE26" i="21"/>
  <c r="QF26" i="21" s="1"/>
  <c r="RG26" i="21" s="1"/>
  <c r="RQ29" i="21"/>
  <c r="PR23" i="21"/>
  <c r="QS23" i="21" s="1"/>
  <c r="RT23" i="21" s="1"/>
  <c r="PK20" i="21"/>
  <c r="QL20" i="21" s="1"/>
  <c r="PD18" i="21"/>
  <c r="QE18" i="21" s="1"/>
  <c r="RF18" i="21" s="1"/>
  <c r="PC11" i="21"/>
  <c r="QD11" i="21" s="1"/>
  <c r="RE11" i="21" s="1"/>
  <c r="QF34" i="21"/>
  <c r="RG34" i="21" s="1"/>
  <c r="OZ16" i="21"/>
  <c r="QA16" i="21" s="1"/>
  <c r="OV19" i="21"/>
  <c r="PW19" i="21" s="1"/>
  <c r="QX19" i="21" s="1"/>
  <c r="PJ19" i="21"/>
  <c r="QK19" i="21" s="1"/>
  <c r="RL19" i="21" s="1"/>
  <c r="QL7" i="21"/>
  <c r="RM7" i="21" s="1"/>
  <c r="RI33" i="21"/>
  <c r="QF9" i="21"/>
  <c r="RG9" i="21" s="1"/>
  <c r="PG20" i="21"/>
  <c r="QH20" i="21" s="1"/>
  <c r="RI20" i="21" s="1"/>
  <c r="PB15" i="21"/>
  <c r="QC15" i="21" s="1"/>
  <c r="RD15" i="21" s="1"/>
  <c r="PI17" i="21"/>
  <c r="QJ17" i="21" s="1"/>
  <c r="PJ11" i="21"/>
  <c r="QK11" i="21" s="1"/>
  <c r="RL11" i="21" s="1"/>
  <c r="S13" i="28"/>
  <c r="T13" i="28"/>
  <c r="V13" i="28" s="1"/>
  <c r="PP27" i="21"/>
  <c r="QQ27" i="21" s="1"/>
  <c r="RR27" i="21" s="1"/>
  <c r="T10" i="28"/>
  <c r="V10" i="28" s="1"/>
  <c r="S10" i="28"/>
  <c r="PO28" i="21"/>
  <c r="QP28" i="21" s="1"/>
  <c r="PT24" i="21"/>
  <c r="QU24" i="21" s="1"/>
  <c r="RV24" i="21" s="1"/>
  <c r="RN19" i="21"/>
  <c r="QB7" i="21"/>
  <c r="RC7" i="21" s="1"/>
  <c r="S12" i="28"/>
  <c r="T12" i="28"/>
  <c r="V12" i="28" s="1"/>
  <c r="PM32" i="21"/>
  <c r="QN32" i="21" s="1"/>
  <c r="RO32" i="21" s="1"/>
  <c r="OZ32" i="21"/>
  <c r="QA32" i="21" s="1"/>
  <c r="RB32" i="21" s="1"/>
  <c r="PT31" i="21"/>
  <c r="QU31" i="21" s="1"/>
  <c r="RV31" i="21" s="1"/>
  <c r="PG23" i="21"/>
  <c r="QH23" i="21" s="1"/>
  <c r="RI23" i="21" s="1"/>
  <c r="PV8" i="21"/>
  <c r="QW8" i="21" s="1"/>
  <c r="RX8" i="21" s="1"/>
  <c r="S18" i="28"/>
  <c r="RG12" i="21"/>
  <c r="PC31" i="21"/>
  <c r="QD31" i="21" s="1"/>
  <c r="RE31" i="21" s="1"/>
  <c r="PQ6" i="21"/>
  <c r="QR6" i="21" s="1"/>
  <c r="RS6" i="21" s="1"/>
  <c r="PT22" i="21"/>
  <c r="QU22" i="21" s="1"/>
  <c r="RV22" i="21" s="1"/>
  <c r="PJ22" i="21"/>
  <c r="QK22" i="21" s="1"/>
  <c r="RL22" i="21" s="1"/>
  <c r="RR22" i="21"/>
  <c r="RC6" i="21"/>
  <c r="RT17" i="21"/>
  <c r="RH25" i="21"/>
  <c r="PR14" i="21"/>
  <c r="QS14" i="21" s="1"/>
  <c r="PI14" i="21"/>
  <c r="QJ14" i="21" s="1"/>
  <c r="RK14" i="21" s="1"/>
  <c r="PE24" i="21"/>
  <c r="QF24" i="21" s="1"/>
  <c r="RG24" i="21" s="1"/>
  <c r="RM16" i="21"/>
  <c r="T29" i="28"/>
  <c r="V29" i="28" s="1"/>
  <c r="PH10" i="21"/>
  <c r="QI10" i="21" s="1"/>
  <c r="OV7" i="21"/>
  <c r="PW7" i="21" s="1"/>
  <c r="QX7" i="21" s="1"/>
  <c r="PU34" i="21"/>
  <c r="QV34" i="21" s="1"/>
  <c r="RW34" i="21" s="1"/>
  <c r="RU12" i="21"/>
  <c r="PI8" i="21"/>
  <c r="QJ8" i="21" s="1"/>
  <c r="RN27" i="21"/>
  <c r="PN33" i="21"/>
  <c r="QO33" i="21" s="1"/>
  <c r="RP33" i="21" s="1"/>
  <c r="OV11" i="21"/>
  <c r="PW11" i="21" s="1"/>
  <c r="QX11" i="21" s="1"/>
  <c r="PO11" i="21"/>
  <c r="QP11" i="21" s="1"/>
  <c r="RQ11" i="21" s="1"/>
  <c r="OX14" i="21"/>
  <c r="PY14" i="21" s="1"/>
  <c r="QZ14" i="21" s="1"/>
  <c r="OY8" i="21"/>
  <c r="PZ8" i="21" s="1"/>
  <c r="PF10" i="21"/>
  <c r="RU30" i="21"/>
  <c r="PC7" i="21"/>
  <c r="QD7" i="21" s="1"/>
  <c r="RE7" i="21" s="1"/>
  <c r="RM13" i="21"/>
  <c r="PO26" i="21"/>
  <c r="QP26" i="21" s="1"/>
  <c r="OX21" i="21"/>
  <c r="PY21" i="21" s="1"/>
  <c r="PC14" i="21"/>
  <c r="QD14" i="21" s="1"/>
  <c r="RE14" i="21" s="1"/>
  <c r="PH20" i="21"/>
  <c r="QI20" i="21" s="1"/>
  <c r="RJ20" i="21" s="1"/>
  <c r="OV16" i="21"/>
  <c r="PW16" i="21" s="1"/>
  <c r="QX16" i="21" s="1"/>
  <c r="PU29" i="21"/>
  <c r="QV29" i="21" s="1"/>
  <c r="RW29" i="21" s="1"/>
  <c r="RT15" i="21"/>
  <c r="PJ32" i="21"/>
  <c r="OX18" i="21"/>
  <c r="PY18" i="21" s="1"/>
  <c r="PL9" i="21"/>
  <c r="QM9" i="21" s="1"/>
  <c r="RN9" i="21" s="1"/>
  <c r="OW21" i="21"/>
  <c r="PX21" i="21" s="1"/>
  <c r="PR18" i="21"/>
  <c r="QS18" i="21" s="1"/>
  <c r="RT18" i="21" s="1"/>
  <c r="RV15" i="21"/>
  <c r="PI25" i="21"/>
  <c r="QJ25" i="21" s="1"/>
  <c r="PE13" i="21"/>
  <c r="QF13" i="21" s="1"/>
  <c r="RG13" i="21" s="1"/>
  <c r="PD29" i="21"/>
  <c r="QE29" i="21" s="1"/>
  <c r="RF29" i="21" s="1"/>
  <c r="OY18" i="21"/>
  <c r="PZ18" i="21" s="1"/>
  <c r="PD6" i="21"/>
  <c r="QE6" i="21" s="1"/>
  <c r="PJ14" i="21"/>
  <c r="QK14" i="21" s="1"/>
  <c r="RL14" i="21" s="1"/>
  <c r="QA27" i="21"/>
  <c r="RB27" i="21" s="1"/>
  <c r="QP27" i="21"/>
  <c r="RQ27" i="21" s="1"/>
  <c r="PK25" i="21"/>
  <c r="QL25" i="21" s="1"/>
  <c r="PV30" i="21"/>
  <c r="QW30" i="21" s="1"/>
  <c r="RN33" i="21"/>
  <c r="RO7" i="21"/>
  <c r="OX30" i="21"/>
  <c r="PY30" i="21" s="1"/>
  <c r="PR7" i="21"/>
  <c r="QS7" i="21" s="1"/>
  <c r="RT16" i="21"/>
  <c r="QE15" i="21"/>
  <c r="RF15" i="21" s="1"/>
  <c r="PU17" i="21"/>
  <c r="QV17" i="21" s="1"/>
  <c r="RW17" i="21" s="1"/>
  <c r="PC29" i="21"/>
  <c r="QD29" i="21" s="1"/>
  <c r="PK26" i="21"/>
  <c r="QL26" i="21" s="1"/>
  <c r="RM26" i="21" s="1"/>
  <c r="PB22" i="21"/>
  <c r="QC22" i="21" s="1"/>
  <c r="RD22" i="21" s="1"/>
  <c r="QV14" i="21"/>
  <c r="RW14" i="21" s="1"/>
  <c r="PQ12" i="21"/>
  <c r="QR12" i="21" s="1"/>
  <c r="PK28" i="21"/>
  <c r="QL28" i="21" s="1"/>
  <c r="QX20" i="21"/>
  <c r="OZ7" i="21"/>
  <c r="QA7" i="21" s="1"/>
  <c r="QX14" i="21"/>
  <c r="RL15" i="21"/>
  <c r="PT29" i="21"/>
  <c r="QU29" i="21" s="1"/>
  <c r="RV29" i="21" s="1"/>
  <c r="QZ28" i="21"/>
  <c r="PF26" i="21"/>
  <c r="QG26" i="21" s="1"/>
  <c r="RH26" i="21" s="1"/>
  <c r="PS8" i="21"/>
  <c r="QT8" i="21" s="1"/>
  <c r="RU8" i="21" s="1"/>
  <c r="OX23" i="21"/>
  <c r="PY23" i="21" s="1"/>
  <c r="QZ23" i="21" s="1"/>
  <c r="PU12" i="21"/>
  <c r="QV12" i="21" s="1"/>
  <c r="RW12" i="21" s="1"/>
  <c r="OZ34" i="21"/>
  <c r="QA34" i="21" s="1"/>
  <c r="RB34" i="21" s="1"/>
  <c r="PS34" i="21"/>
  <c r="QT34" i="21" s="1"/>
  <c r="RU34" i="21" s="1"/>
  <c r="RN21" i="21"/>
  <c r="OW6" i="21"/>
  <c r="RV18" i="21"/>
  <c r="PM6" i="21"/>
  <c r="QN6" i="21" s="1"/>
  <c r="PT9" i="21"/>
  <c r="QU9" i="21" s="1"/>
  <c r="RV9" i="21" s="1"/>
  <c r="RD27" i="21"/>
  <c r="QY11" i="21"/>
  <c r="PS16" i="21"/>
  <c r="PY9" i="21"/>
  <c r="QZ9" i="21" s="1"/>
  <c r="QE25" i="21"/>
  <c r="RF25" i="21" s="1"/>
  <c r="PN27" i="21"/>
  <c r="QO27" i="21" s="1"/>
  <c r="RP27" i="21" s="1"/>
  <c r="PT32" i="21"/>
  <c r="QU32" i="21" s="1"/>
  <c r="RV32" i="21" s="1"/>
  <c r="QD21" i="21"/>
  <c r="RE21" i="21" s="1"/>
  <c r="RE32" i="21"/>
  <c r="RK15" i="21"/>
  <c r="PK27" i="21"/>
  <c r="QL27" i="21" s="1"/>
  <c r="RM27" i="21" s="1"/>
  <c r="RW32" i="21"/>
  <c r="PD14" i="21"/>
  <c r="QE14" i="21" s="1"/>
  <c r="PD23" i="21"/>
  <c r="QE23" i="21" s="1"/>
  <c r="QP14" i="21"/>
  <c r="RQ14" i="21" s="1"/>
  <c r="PZ27" i="21"/>
  <c r="RA27" i="21" s="1"/>
  <c r="RB20" i="21"/>
  <c r="RP8" i="21"/>
  <c r="RJ30" i="21"/>
  <c r="OX7" i="21"/>
  <c r="PY7" i="21" s="1"/>
  <c r="QZ7" i="21" s="1"/>
  <c r="RH23" i="21"/>
  <c r="RI6" i="21"/>
  <c r="PJ7" i="21"/>
  <c r="PD7" i="21"/>
  <c r="QE7" i="21" s="1"/>
  <c r="PB28" i="21"/>
  <c r="QC28" i="21" s="1"/>
  <c r="RD28" i="21" s="1"/>
  <c r="RL13" i="21"/>
  <c r="RR19" i="21"/>
  <c r="RB17" i="21"/>
  <c r="RA18" i="21" l="1"/>
  <c r="RL28" i="21"/>
  <c r="RI31" i="21"/>
  <c r="QZ20" i="21"/>
  <c r="RV33" i="21"/>
  <c r="RC31" i="21"/>
  <c r="RQ28" i="21"/>
  <c r="RM20" i="21"/>
  <c r="RB7" i="21"/>
  <c r="QZ6" i="21"/>
  <c r="RS12" i="21"/>
  <c r="RE29" i="21"/>
  <c r="RX30" i="21"/>
  <c r="QZ18" i="21"/>
  <c r="RK17" i="21"/>
  <c r="RT7" i="21"/>
  <c r="RF6" i="21"/>
  <c r="RK25" i="21"/>
  <c r="RA8" i="21"/>
  <c r="RB16" i="21"/>
  <c r="QG10" i="21"/>
  <c r="RH10" i="21" s="1"/>
  <c r="QK32" i="21"/>
  <c r="RL32" i="21" s="1"/>
  <c r="RM25" i="21"/>
  <c r="RQ26" i="21"/>
  <c r="RM28" i="21"/>
  <c r="QZ30" i="21"/>
  <c r="RT14" i="21"/>
  <c r="RJ10" i="21"/>
  <c r="QY21" i="21"/>
  <c r="QZ21" i="21"/>
  <c r="RK8" i="21"/>
  <c r="PX6" i="21"/>
  <c r="QY6" i="21" s="1"/>
  <c r="QT16" i="21"/>
  <c r="RU16" i="21" s="1"/>
  <c r="RF7" i="21"/>
  <c r="RO6" i="21"/>
  <c r="RF14" i="21"/>
  <c r="QK7" i="21"/>
  <c r="RL7" i="21" s="1"/>
  <c r="RF23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tc={6FED2158-BAB5-4B3F-B0C6-AB79690C5C9E}</author>
    <author>tc={00972972-E1B6-4890-8425-7A88DFCB4872}</author>
  </authors>
  <commentList>
    <comment ref="C19" authorId="0" shapeId="0" xr:uid="{6FED2158-BAB5-4B3F-B0C6-AB79690C5C9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LACRIMA FORTE</t>
      </text>
    </comment>
    <comment ref="C20" authorId="1" shapeId="0" xr:uid="{00972972-E1B6-4890-8425-7A88DFCB487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TEARS NATURALE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tc={EA409ACB-23C1-4739-91E2-9C6835D123E1}</author>
    <author>tc={1DF688E5-332D-4C11-95A5-7DA5B330C3E0}</author>
  </authors>
  <commentList>
    <comment ref="C5" authorId="0" shapeId="0" xr:uid="{EA409ACB-23C1-4739-91E2-9C6835D123E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C16" authorId="1" shapeId="0" xr:uid="{1DF688E5-332D-4C11-95A5-7DA5B330C3E0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tc={2D864B90-D5E6-4253-B912-C5043CA8F3D4}</author>
    <author>tc={0613F749-B0EA-4054-978D-6D6C08795492}</author>
    <author>tc={5A64184B-1983-4663-86F6-2CFFB9C8E9B5}</author>
    <author>tc={9279140B-1493-4C88-92A6-4F50BF1398E5}</author>
    <author>tc={1B515B47-69B4-4A59-B53F-530EAC803909}</author>
  </authors>
  <commentList>
    <comment ref="I4" authorId="0" shapeId="0" xr:uid="{2D864B90-D5E6-4253-B912-C5043CA8F3D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Adicional de FCP de 1%</t>
      </text>
    </comment>
    <comment ref="I9" authorId="1" shapeId="0" xr:uid="{0613F749-B0EA-4054-978D-6D6C0879549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será aplicado o percentual de 17%</t>
      </text>
    </comment>
    <comment ref="I13" authorId="2" shapeId="0" xr:uid="{5A64184B-1983-4663-86F6-2CFFB9C8E9B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</t>
      </text>
    </comment>
    <comment ref="I21" authorId="3" shapeId="0" xr:uid="{9279140B-1493-4C88-92A6-4F50BF1398E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Adicional de FCP de 2%</t>
      </text>
    </comment>
    <comment ref="I27" authorId="4" shapeId="0" xr:uid="{1B515B47-69B4-4A59-B53F-530EAC80390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Adicional de FCP de 1%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tc={90E48D26-BEEF-465B-B498-6AEEC16B9306}</author>
    <author>tc={B87623BA-47F4-49DC-8DF2-136E0337B127}</author>
    <author>tc={AC14C163-32EC-4DC7-A327-A1B5702252CE}</author>
    <author>tc={572B954A-89FD-41E5-AA9F-765AF6BE2909}</author>
    <author>tc={5815CE9A-DBA3-4FC7-931B-F51D002C39F4}</author>
    <author>tc={0D5FF790-E521-4D0B-95AE-780BB1096D19}</author>
    <author>tc={7A4BB5E7-FA93-420F-A2D8-046FB157339B}</author>
    <author>tc={B366FBA7-75DF-4BF5-9785-7D24870C552F}</author>
    <author>tc={0CC1915D-629C-4D04-809C-B43737922239}</author>
    <author>tc={8B16D1AB-339E-423C-B139-F6BF783851ED}</author>
    <author>tc={4BB90AB2-771E-415A-A2FD-1073B6F2D765}</author>
    <author>tc={31BEDCAD-6119-4561-9437-5658BC555A08}</author>
    <author>tc={85BF0E91-D3C8-4DD1-8468-EB72078195ED}</author>
    <author>tc={DC078580-FAE3-402F-B545-0AC6D2C61BE9}</author>
    <author>tc={195DEB06-99CF-4857-AFE9-C4F288A4EE48}</author>
    <author>tc={709879D5-0FDA-4273-B831-023D082ADB19}</author>
    <author>tc={2983F048-03C7-471F-B410-4C8DC5E6E5D4}</author>
    <author>tc={570255D5-D0A5-4FB1-B571-7BD7CB5EEA5A}</author>
    <author>tc={D0D4D842-0A4A-451C-9707-9D8EF3B255BF}</author>
    <author>tc={E15B15BC-0361-4176-9F25-595E8293FEF7}</author>
    <author>tc={0FBC6AF7-F5BB-4582-B043-547658B45997}</author>
    <author>tc={1CB4054A-C4D8-4E0C-ACC7-A8D0BF06E171}</author>
    <author>tc={6DE208B0-866A-4DF6-8232-9C71E841C0CC}</author>
    <author>tc={AD3C5CC5-5475-451A-8A42-A008EAE510E6}</author>
    <author>tc={990A7B30-2252-4AAB-9AD2-02E0A2CB6015}</author>
    <author>tc={F7676F5A-236B-46AB-8C3A-683AAA6AA964}</author>
    <author>tc={DA4A80AF-37E0-4D4F-A02F-966DFBB2D8B4}</author>
    <author>tc={96FC633A-5F19-4C08-A827-04BAC9CAC788}</author>
    <author>tc={930C5101-912E-4BDB-A11C-1CA8DCB67DEC}</author>
    <author>tc={1F1630D5-F0B6-4C3B-8AD8-36CA75C23ACD}</author>
    <author>tc={FE8395F2-F8DC-482C-AED6-48541E50C538}</author>
    <author>tc={D02451EE-D61E-4223-8C05-22E51387536B}</author>
    <author>tc={A0954016-6B0B-4104-A618-0641088FDAA3}</author>
    <author>tc={E95C3E13-E125-4AB4-96B2-1B1A9F784C25}</author>
    <author>tc={7E600C85-F09D-4711-8E5A-0393AA4DBB04}</author>
    <author>tc={3FC9422E-643E-48A0-B364-D4EE4A030D9F}</author>
    <author>tc={624515F1-60FF-40FB-8134-02955B98A462}</author>
    <author>tc={19DA8803-5E90-4EA9-9A40-F1F25B2500DF}</author>
    <author>tc={C0D15D54-A088-415F-AF94-1555E748021B}</author>
    <author>tc={6CBA2603-99A2-405C-BF19-E2D650BBDB72}</author>
    <author>tc={F202CA4C-D4C2-4FE4-8067-E8618F02B4A4}</author>
    <author>tc={985B64E1-8599-4A47-A7C3-6F748FDAED3F}</author>
    <author>tc={530D8CF0-18A1-4379-861A-950AFF420282}</author>
    <author>tc={C16EE1C3-C8D5-4E74-863E-886C4786CFB2}</author>
    <author>tc={40D8380D-9F02-441E-A695-A26B52912CDD}</author>
    <author>tc={ADAB9BA4-486A-401E-96DD-885F3FEF2A38}</author>
    <author>tc={E878FF9D-13C7-4B06-BCDC-21C6F11BD4D9}</author>
    <author>tc={E57D50A4-86D1-42C2-9081-5B501D06C446}</author>
    <author>tc={0AC372A7-F7EF-4E72-A93A-61AB67D3A3D3}</author>
    <author>tc={14FB431E-EC30-45EC-AB30-8073831B8732}</author>
    <author>tc={5CD0BD6D-59AF-44FB-9350-8D86AB1E56FB}</author>
    <author>tc={042454E0-64FC-4AE4-AE8A-99774DCA2BFE}</author>
    <author>tc={193C77D5-2AB2-48B3-8529-2E7F6D97C5CC}</author>
    <author>tc={495A80B7-DE82-4228-AE9E-E0A856AB6E27}</author>
    <author>tc={4BB33F25-7DD2-48EA-BE97-74F1E4F5326F}</author>
    <author>tc={BBA69FC6-1C09-4857-A9A3-82B36D8E137A}</author>
    <author>tc={007A22F5-CC10-434F-B5EF-1539DC97FB2C}</author>
    <author>tc={E8E16C51-E6DD-460B-9F16-2EA892FEE0DF}</author>
    <author>tc={75AA7544-31C0-4A64-8100-C670392447A1}</author>
    <author>tc={5C05AEA5-1184-4A6C-9FE8-6E7CB760FDC8}</author>
    <author>tc={026C8379-C7E2-47AE-8A42-FCBE235CA7D8}</author>
    <author>tc={17F661B4-3992-4D74-9565-F56BF89608E7}</author>
    <author>tc={22C8B8FA-EFE1-4EB5-8571-3D1052F405AE}</author>
    <author>tc={B7882E5E-477A-41FA-83FC-E5198A32C764}</author>
    <author>tc={C513436D-B0C8-4D5C-A4DD-36BD668C4D0A}</author>
    <author>tc={16FCDB4E-1C8B-40F7-9B9B-107011AEBA6D}</author>
    <author>tc={AF5030DD-D3BB-47F5-8B7A-A3A61674929F}</author>
    <author>tc={DA4C3AD3-9679-45B8-B94E-BDD053086995}</author>
    <author>tc={ADE0BE96-6E97-485D-A083-20C04F2D1C06}</author>
    <author>tc={59378163-B98B-4E61-A054-5FE65C32D7AC}</author>
    <author>tc={40860E9A-F3C7-4521-90FB-3BA61D54054B}</author>
    <author>tc={6F5774DA-0BE3-4447-83B7-53F1BB6C11A1}</author>
    <author>tc={776CE9CA-4311-47BC-8AF7-D5FEA89AF3BF}</author>
    <author>tc={022F35AC-6C9C-4FBA-A3E1-AB2C28368D1A}</author>
    <author>tc={EF2568F8-E059-4C06-9398-07BE0BDF1B47}</author>
    <author>tc={293AE12F-E357-4A46-BBF7-7034544195BF}</author>
    <author>tc={923943C4-2640-467B-9733-DD4B733C3881}</author>
    <author>tc={9CCBB639-2442-4A4E-8953-7EDC17D6B2F7}</author>
    <author>tc={F6A8589E-1341-485C-8123-697A0B9B9F8E}</author>
    <author>tc={02B986A8-9BC6-4AE8-8E44-81FBC277841F}</author>
    <author>tc={979310F7-0CA8-4759-8203-27C2BA4A6EDB}</author>
    <author>tc={C54143A7-4DF8-499E-91C9-61817DCE37F2}</author>
    <author>tc={DACFF2C7-A7B4-441C-9B14-3A2005192869}</author>
    <author>tc={3A804F2D-8CAC-498B-B0E6-2799B083037B}</author>
    <author>tc={B68E72CF-D87D-42AD-8160-728D6409E2E2}</author>
    <author>tc={3FEBEB4C-438F-4D97-A994-073E3584A014}</author>
    <author>tc={B2FB6C18-FEAD-48A9-BDD3-BF80851DA249}</author>
    <author>tc={36757C65-A26B-4124-9DDE-AA70C78F33A1}</author>
    <author>tc={163D1E06-38C0-4F06-BCA5-A0F91544737B}</author>
    <author>tc={F6D69C85-E63A-4963-9121-76DABAD07478}</author>
    <author>tc={B43191DA-0722-4D97-88AB-7549DB2101A6}</author>
    <author>tc={FDC03F8A-AFA7-4A70-9C60-8C9664F19CA3}</author>
    <author>tc={4D05F922-9BAF-4B29-935D-1DE4AED9E642}</author>
    <author>tc={36493900-E579-4FD9-8FBC-3D9CDAFB307E}</author>
    <author>tc={AD25A2AC-D470-46DB-80E9-8C623A3BE46D}</author>
    <author>tc={1ECB9FE2-199E-422F-ABAA-6EFD7F050C0A}</author>
    <author>tc={C611AC21-5AFD-444C-AD64-7609AE2A112E}</author>
    <author>tc={32C085E2-D3B8-469B-817D-3B2C854388D0}</author>
    <author>tc={591B3CEC-5FA9-47BC-9B27-86BB67A9BCC6}</author>
    <author>tc={F4B9D404-01E2-4B8C-AFC6-F2D578767E3C}</author>
    <author>tc={F5F1CB53-CDDC-48E6-A740-14F071F9D93D}</author>
    <author>tc={B2C080B9-4F87-4888-A3D0-B47319214000}</author>
    <author>tc={691E23A5-4424-4BE9-8091-4087F6F262C3}</author>
    <author>tc={4BCB157B-9383-472A-93DD-8F6DE98CC16F}</author>
    <author>tc={43FEB551-C686-47C4-B0DE-A4B4952185D4}</author>
    <author>tc={6E869914-C05C-4E45-8EF8-C2CE763AA23F}</author>
    <author>tc={C511171E-528B-43E1-8863-5EEE96A879E2}</author>
    <author>tc={6E2C6C73-C1CF-4DC4-B64D-7D3274867AFD}</author>
    <author>tc={3B747A56-8DE8-4EB4-AB7D-D462FA9C580B}</author>
    <author>tc={CDC9CC8C-B586-4A21-82B8-71060EFBD1CD}</author>
    <author>tc={9520D1A0-E829-4AFC-9E41-9EA9BBF4A843}</author>
    <author>tc={11A20D81-41B9-427B-A2C0-4E43597683E4}</author>
    <author>tc={A29B425F-1709-4E46-B938-C0AF4C076CD7}</author>
    <author>tc={DD4B996D-C1CA-4504-83F3-A047C97B73B7}</author>
    <author>tc={80CDA5C4-602B-4BD8-B583-46C05C15BC11}</author>
    <author>tc={ABCC1767-CFC0-4E76-802E-85E2052BD3D1}</author>
    <author>tc={C2FBE516-F629-48DA-8B20-D3FE35810CC8}</author>
    <author>tc={037E7521-EA2D-44BE-80D4-7352AB3AE640}</author>
    <author>tc={8ABFE2C9-A4A4-41AB-8F70-CBE8D7DBF3B0}</author>
    <author>tc={53728A19-24F9-415C-A513-D8756FE0667B}</author>
    <author>tc={82584ED7-B9DE-4A65-8990-B0D8F8EB9A96}</author>
    <author>tc={F1DDA3C4-88F7-48A4-96FA-4789C5D48ADA}</author>
    <author>tc={66BF7BA3-9ED3-4267-8A36-814FA613F008}</author>
    <author>tc={FF7E2C41-312A-42EB-AC3A-A02F04E21EF9}</author>
    <author>tc={A7E60F0C-631D-4557-910B-7C7CAAE3D66B}</author>
    <author>tc={AD17B203-668A-41A3-AD14-C96C35CAA622}</author>
    <author>tc={6DE439A6-B2F3-4AAC-BD0F-1062EAD4801D}</author>
    <author>tc={001205FF-8397-4686-AA97-CA8F5D110BF5}</author>
    <author>tc={7E677E9F-0A4F-43B6-8EC1-C4A718E34467}</author>
    <author>tc={9330D2F7-3944-4EA3-A1A4-099C107D7AC4}</author>
    <author>tc={FEB4820F-217E-4D00-9987-E21C207A97C9}</author>
    <author>tc={23670139-8F91-4124-BBCB-AF5C34520904}</author>
    <author>tc={DB8093F5-AB7B-4513-B230-24ECA8599C68}</author>
    <author>tc={6A9F8D8F-41C4-4531-A262-6E380C21F827}</author>
    <author>tc={A761BD08-CE53-4A05-9F43-CC0E5884467E}</author>
    <author>tc={E8C5821F-D38F-4859-82A8-88858FBE6708}</author>
    <author>tc={921C93B3-AD35-4854-8ADE-1B4FD01D2AAC}</author>
    <author>tc={A327C286-B5E4-40BD-B3FE-1CF19D95FAC3}</author>
    <author>tc={B5AE9E1B-80F7-465C-8E29-8F843EFE9871}</author>
    <author>tc={8D01198D-49AD-4AA1-BDEC-F13A50F1725E}</author>
    <author>tc={3140A5F8-51AD-4141-8F8B-59FA7D9B01BA}</author>
    <author>tc={144DE37C-FA06-4DE3-9862-DC24571A0A81}</author>
    <author>tc={EE8AEB1F-B691-4814-9B16-F0D593463543}</author>
    <author>tc={420A41BD-EC58-4518-9424-45F962835F96}</author>
    <author>tc={69210C25-7EF0-4E8C-8D16-15BDB88F35FB}</author>
    <author>tc={CDEA73C7-C817-49D5-B42C-4F2C23614B6C}</author>
    <author>tc={02FE92E7-4DD8-43E4-BE30-DF1B5B60E9B6}</author>
    <author>tc={41040643-8D45-4575-B4D2-F90841B98EE6}</author>
    <author>tc={99604F68-8F47-45A7-B8DF-4FFE7D94F299}</author>
    <author>tc={877B297A-8C11-4EE2-ADD6-0FE6AEBEA625}</author>
    <author>tc={B034451B-F4A2-4647-999B-1E298BDCDAF0}</author>
    <author>tc={4B438581-A0E1-4616-BF95-5D81DE3C6299}</author>
    <author>tc={F24BCFA9-DFFC-41DC-849D-9BC41C7C1082}</author>
    <author>tc={46264946-BA0D-4BEE-A5F9-890894ECCB49}</author>
    <author>tc={57476C91-B508-4630-A2AA-DE5E1DBA4888}</author>
    <author>tc={844D1877-C66C-4402-8477-F47BD80256C0}</author>
    <author>tc={692F091A-3EC1-46E1-A42B-D961021A4BDC}</author>
    <author>tc={1C70DA4B-E094-4241-BFC2-7A6C86B9CC13}</author>
    <author>tc={41D13C75-4783-4ACA-A872-1EFF9FBA7438}</author>
    <author>tc={53B84105-64B3-449E-9C6F-1BFFA15820DB}</author>
    <author>tc={BF3A0F77-6241-441D-A7D6-2671F5350BB5}</author>
    <author>tc={75A1A7CF-112A-4EC0-BCC4-19039219F2D5}</author>
    <author>tc={8B03D405-6CF0-4580-95BA-7145720595AF}</author>
    <author>tc={C3325E59-4089-4AAC-82FB-C0EC62C99A78}</author>
    <author>tc={44DC634A-9D88-46C5-8F61-4F3195CAA3D7}</author>
    <author>tc={DFD49274-082D-412E-950E-2D1CF8C4AD8A}</author>
    <author>tc={7DBA392B-F44E-456D-B31F-8FBFBB4F2408}</author>
    <author>tc={EE56AC96-3360-4D76-8561-5B83169F5815}</author>
    <author>tc={5A74E57F-9426-4192-99CE-22534CD6179F}</author>
    <author>tc={6DC16276-5E65-40F9-9A1B-891F292BE9B5}</author>
    <author>tc={39F7E9F8-426C-4FBE-B409-5293B3F9D00D}</author>
    <author>tc={FE31A225-AC97-46FB-AB45-DA310F910AF0}</author>
    <author>tc={D1250D92-CBF2-4CB9-8D62-C290651C18F7}</author>
    <author>tc={E5FDE45D-C25E-42E2-940F-7371D41FD537}</author>
    <author>tc={50597314-97D0-4D29-8DD7-4184C28E77B0}</author>
    <author>tc={8F7D0A27-773F-48B5-8C06-7251525DD29D}</author>
    <author>tc={36F68C3A-9900-41DD-B062-E64823284459}</author>
    <author>tc={1B1CBDB2-390A-4C04-A543-D272173E3B0E}</author>
    <author>tc={1BCC9991-72D5-4327-9F1F-8F6B4B9F5EDC}</author>
    <author>tc={5CBA5D6C-947B-42D0-BA36-D7D28F4FE621}</author>
    <author>tc={22945004-9C94-4CC6-AAD5-1764677B636F}</author>
    <author>tc={E616F28A-C4B3-4AA2-BE04-DD7049E16572}</author>
    <author>tc={642A79D1-7A20-4179-B1A6-DFC8E4B9E45F}</author>
    <author>tc={49903BAE-31D5-45D4-8C97-C974DBF616D9}</author>
    <author>tc={BFEC415D-A20E-41AA-9AB1-7DECE6B934E2}</author>
    <author>tc={436FE292-F462-407D-88B7-2EE3A66FF710}</author>
    <author>tc={2036A51A-8DA4-4CAF-B58A-117AECA51BA9}</author>
    <author>tc={9583C740-B0FE-4B28-8496-2EEE29FF6453}</author>
    <author>tc={99A0AE86-7A4C-4B41-902D-52DFF7D4609F}</author>
    <author>tc={C8D60C9E-DA32-4879-AD92-A49E070A669A}</author>
    <author>tc={DC9DC771-6B69-4701-9CCE-558ECC01162A}</author>
    <author>tc={87B2B3FF-29F4-4521-8EA4-5877B6685306}</author>
    <author>tc={9EC86D78-974A-4EB7-82C9-F1D940999D6C}</author>
    <author>tc={FA2AB00B-BCD6-424D-8FB9-7F82C64FEE17}</author>
    <author>tc={F0405E84-AD23-4D84-A7A0-02B98617B789}</author>
    <author>tc={1476C5DF-1740-4FEF-8132-7764C9A46121}</author>
    <author>tc={6A2AF0AF-8283-4FE9-9AA0-0E8986CAF29C}</author>
    <author>tc={FD49434E-0ED2-4E69-99E7-924CE5299C95}</author>
    <author>tc={FB419DE7-8043-445F-A50E-C20F28A47135}</author>
    <author>tc={5F904860-F3E1-4A58-B625-92F5110070B1}</author>
    <author>tc={3E0D3A48-9976-49C1-9C7F-64ECCF2BE13D}</author>
  </authors>
  <commentList>
    <comment ref="AE6" authorId="0" shapeId="0" xr:uid="{90E48D26-BEEF-465B-B498-6AEEC16B930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6" authorId="1" shapeId="0" xr:uid="{B87623BA-47F4-49DC-8DF2-136E0337B12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6" authorId="2" shapeId="0" xr:uid="{AC14C163-32EC-4DC7-A327-A1B5702252C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6" authorId="3" shapeId="0" xr:uid="{572B954A-89FD-41E5-AA9F-765AF6BE290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7" authorId="4" shapeId="0" xr:uid="{5815CE9A-DBA3-4FC7-931B-F51D002C39F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7" authorId="5" shapeId="0" xr:uid="{0D5FF790-E521-4D0B-95AE-780BB1096D1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7" authorId="6" shapeId="0" xr:uid="{7A4BB5E7-FA93-420F-A2D8-046FB157339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7" authorId="7" shapeId="0" xr:uid="{B366FBA7-75DF-4BF5-9785-7D24870C552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V8" authorId="8" shapeId="0" xr:uid="{0CC1915D-629C-4D04-809C-B4373792223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Art. 34, IX do Anexo II do RICMS/SP</t>
      </text>
    </comment>
    <comment ref="Z8" authorId="9" shapeId="0" xr:uid="{8B16D1AB-339E-423C-B139-F6BF783851E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E8" authorId="10" shapeId="0" xr:uid="{4BB90AB2-771E-415A-A2FD-1073B6F2D76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G8" authorId="11" shapeId="0" xr:uid="{31BEDCAD-6119-4561-9437-5658BC555A08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2% ref. ao FCP, conforme Artigo 20, §6º, do RCTE/GO. </t>
      </text>
    </comment>
    <comment ref="AI8" authorId="12" shapeId="0" xr:uid="{85BF0E91-D3C8-4DD1-8468-EB72078195E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P8" authorId="13" shapeId="0" xr:uid="{DC078580-FAE3-402F-B545-0AC6D2C61BE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Q8" authorId="14" shapeId="0" xr:uid="{195DEB06-99CF-4857-AFE9-C4F288A4EE4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U8" authorId="15" shapeId="0" xr:uid="{709879D5-0FDA-4273-B831-023D082ADB1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W8" authorId="16" shapeId="0" xr:uid="{2983F048-03C7-471F-B410-4C8DC5E6E5D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CS8" authorId="17" shapeId="0" xr:uid="{570255D5-D0A5-4FB1-B571-7BD7CB5EEA5A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Haverá redução da base de cálculo do ICMS próprio, de forma que a incidência do imposto resulte no percentual de 14%, sendo 2% destinado ao FECP, nas Operações internas, interestaduais originadas nas unidades federadas signatárias do Protocolo (104/12) supracitados e aquisições de mercadorias procedentes das demais unidades federadas por contribuintes localizados no Estado do Rio de Janeiro. Conforme decreto n° 47.864/2021 </t>
      </text>
    </comment>
    <comment ref="DN8" authorId="18" shapeId="0" xr:uid="{D0D4D842-0A4A-451C-9707-9D8EF3B255BF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O8" authorId="19" shapeId="0" xr:uid="{E15B15BC-0361-4176-9F25-595E8293FEF7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V9" authorId="20" shapeId="0" xr:uid="{0FBC6AF7-F5BB-4582-B043-547658B4599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Art. 34, IX do Anexo II do RICMS/SP</t>
      </text>
    </comment>
    <comment ref="Z9" authorId="21" shapeId="0" xr:uid="{1CB4054A-C4D8-4E0C-ACC7-A8D0BF06E17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E9" authorId="22" shapeId="0" xr:uid="{6DE208B0-866A-4DF6-8232-9C71E841C0C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G9" authorId="23" shapeId="0" xr:uid="{AD3C5CC5-5475-451A-8A42-A008EAE510E6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2% ref. ao FCP, conforme Artigo 20, §6º, do RCTE/GO. </t>
      </text>
    </comment>
    <comment ref="AI9" authorId="24" shapeId="0" xr:uid="{990A7B30-2252-4AAB-9AD2-02E0A2CB601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P9" authorId="25" shapeId="0" xr:uid="{F7676F5A-236B-46AB-8C3A-683AAA6AA96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Q9" authorId="26" shapeId="0" xr:uid="{DA4A80AF-37E0-4D4F-A02F-966DFBB2D8B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U9" authorId="27" shapeId="0" xr:uid="{96FC633A-5F19-4C08-A827-04BAC9CAC78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W9" authorId="28" shapeId="0" xr:uid="{930C5101-912E-4BDB-A11C-1CA8DCB67DE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CS9" authorId="29" shapeId="0" xr:uid="{1F1630D5-F0B6-4C3B-8AD8-36CA75C23ACD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Haverá redução da base de cálculo do ICMS próprio, de forma que a incidência do imposto resulte no percentual de 14%, sendo 2% destinado ao FECP, nas Operações internas, interestaduais originadas nas unidades federadas signatárias do Protocolo (104/12) supracitados e aquisições de mercadorias procedentes das demais unidades federadas por contribuintes localizados no Estado do Rio de Janeiro. Conforme decreto n° 47.864/2021 </t>
      </text>
    </comment>
    <comment ref="DN9" authorId="30" shapeId="0" xr:uid="{FE8395F2-F8DC-482C-AED6-48541E50C538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O9" authorId="31" shapeId="0" xr:uid="{D02451EE-D61E-4223-8C05-22E51387536B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V10" authorId="32" shapeId="0" xr:uid="{A0954016-6B0B-4104-A618-0641088FDAA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Art. 34, IX do Anexo II do RICMS/SP</t>
      </text>
    </comment>
    <comment ref="Z10" authorId="33" shapeId="0" xr:uid="{E95C3E13-E125-4AB4-96B2-1B1A9F784C2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E10" authorId="34" shapeId="0" xr:uid="{7E600C85-F09D-4711-8E5A-0393AA4DBB0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G10" authorId="35" shapeId="0" xr:uid="{3FC9422E-643E-48A0-B364-D4EE4A030D9F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2% ref. ao FCP, conforme Artigo 20, §6º, do RCTE/GO. </t>
      </text>
    </comment>
    <comment ref="AI10" authorId="36" shapeId="0" xr:uid="{624515F1-60FF-40FB-8134-02955B98A46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P10" authorId="37" shapeId="0" xr:uid="{19DA8803-5E90-4EA9-9A40-F1F25B2500D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Q10" authorId="38" shapeId="0" xr:uid="{C0D15D54-A088-415F-AF94-1555E748021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U10" authorId="39" shapeId="0" xr:uid="{6CBA2603-99A2-405C-BF19-E2D650BBDB7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W10" authorId="40" shapeId="0" xr:uid="{F202CA4C-D4C2-4FE4-8067-E8618F02B4A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CS10" authorId="41" shapeId="0" xr:uid="{985B64E1-8599-4A47-A7C3-6F748FDAED3F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Haverá redução da base de cálculo do ICMS próprio, de forma que a incidência do imposto resulte no percentual de 14%, sendo 2% destinado ao FECP, nas Operações internas, interestaduais originadas nas unidades federadas signatárias do Protocolo (104/12) supracitados e aquisições de mercadorias procedentes das demais unidades federadas por contribuintes localizados no Estado do Rio de Janeiro. Conforme decreto n° 47.864/2021 </t>
      </text>
    </comment>
    <comment ref="DN10" authorId="42" shapeId="0" xr:uid="{530D8CF0-18A1-4379-861A-950AFF420282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O10" authorId="43" shapeId="0" xr:uid="{C16EE1C3-C8D5-4E74-863E-886C4786CFB2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V11" authorId="44" shapeId="0" xr:uid="{40D8380D-9F02-441E-A695-A26B52912CD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Art. 34, IX do Anexo II do RICMS/SP</t>
      </text>
    </comment>
    <comment ref="Z11" authorId="45" shapeId="0" xr:uid="{ADAB9BA4-486A-401E-96DD-885F3FEF2A3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E11" authorId="46" shapeId="0" xr:uid="{E878FF9D-13C7-4B06-BCDC-21C6F11BD4D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G11" authorId="47" shapeId="0" xr:uid="{E57D50A4-86D1-42C2-9081-5B501D06C446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2% ref. ao FCP, conforme Artigo 20, §6º, do RCTE/GO. </t>
      </text>
    </comment>
    <comment ref="AI11" authorId="48" shapeId="0" xr:uid="{0AC372A7-F7EF-4E72-A93A-61AB67D3A3D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P11" authorId="49" shapeId="0" xr:uid="{14FB431E-EC30-45EC-AB30-8073831B873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Q11" authorId="50" shapeId="0" xr:uid="{5CD0BD6D-59AF-44FB-9350-8D86AB1E56F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U11" authorId="51" shapeId="0" xr:uid="{042454E0-64FC-4AE4-AE8A-99774DCA2BF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W11" authorId="52" shapeId="0" xr:uid="{193C77D5-2AB2-48B3-8529-2E7F6D97C5C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CS11" authorId="53" shapeId="0" xr:uid="{495A80B7-DE82-4228-AE9E-E0A856AB6E27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Haverá redução da base de cálculo do ICMS próprio, de forma que a incidência do imposto resulte no percentual de 14%, sendo 2% destinado ao FECP, nas Operações internas, interestaduais originadas nas unidades federadas signatárias do Protocolo (104/12) supracitados e aquisições de mercadorias procedentes das demais unidades federadas por contribuintes localizados no Estado do Rio de Janeiro. Conforme decreto n° 47.864/2021 </t>
      </text>
    </comment>
    <comment ref="DN11" authorId="54" shapeId="0" xr:uid="{4BB33F25-7DD2-48EA-BE97-74F1E4F5326F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O11" authorId="55" shapeId="0" xr:uid="{BBA69FC6-1C09-4857-A9A3-82B36D8E137A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AE12" authorId="56" shapeId="0" xr:uid="{007A22F5-CC10-434F-B5EF-1539DC97FB2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2" authorId="57" shapeId="0" xr:uid="{E8E16C51-E6DD-460B-9F16-2EA892FEE0D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2" authorId="58" shapeId="0" xr:uid="{75AA7544-31C0-4A64-8100-C670392447A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2" authorId="59" shapeId="0" xr:uid="{5C05AEA5-1184-4A6C-9FE8-6E7CB760FDC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12" authorId="60" shapeId="0" xr:uid="{026C8379-C7E2-47AE-8A42-FCBE235CA7D8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12" authorId="61" shapeId="0" xr:uid="{17F661B4-3992-4D74-9565-F56BF89608E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2" authorId="62" shapeId="0" xr:uid="{22C8B8FA-EFE1-4EB5-8571-3D1052F405AE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2" authorId="63" shapeId="0" xr:uid="{B7882E5E-477A-41FA-83FC-E5198A32C76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13" authorId="64" shapeId="0" xr:uid="{C513436D-B0C8-4D5C-A4DD-36BD668C4D0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3" authorId="65" shapeId="0" xr:uid="{16FCDB4E-1C8B-40F7-9B9B-107011AEBA6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3" authorId="66" shapeId="0" xr:uid="{AF5030DD-D3BB-47F5-8B7A-A3A61674929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3" authorId="67" shapeId="0" xr:uid="{DA4C3AD3-9679-45B8-B94E-BDD05308699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13" authorId="68" shapeId="0" xr:uid="{ADE0BE96-6E97-485D-A083-20C04F2D1C06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13" authorId="69" shapeId="0" xr:uid="{59378163-B98B-4E61-A054-5FE65C32D7A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3" authorId="70" shapeId="0" xr:uid="{40860E9A-F3C7-4521-90FB-3BA61D54054B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3" authorId="71" shapeId="0" xr:uid="{6F5774DA-0BE3-4447-83B7-53F1BB6C11A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14" authorId="72" shapeId="0" xr:uid="{776CE9CA-4311-47BC-8AF7-D5FEA89AF3B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4" authorId="73" shapeId="0" xr:uid="{022F35AC-6C9C-4FBA-A3E1-AB2C28368D1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4" authorId="74" shapeId="0" xr:uid="{EF2568F8-E059-4C06-9398-07BE0BDF1B4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4" authorId="75" shapeId="0" xr:uid="{293AE12F-E357-4A46-BBF7-7034544195B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14" authorId="76" shapeId="0" xr:uid="{923943C4-2640-467B-9733-DD4B733C388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14" authorId="77" shapeId="0" xr:uid="{9CCBB639-2442-4A4E-8953-7EDC17D6B2F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4" authorId="78" shapeId="0" xr:uid="{F6A8589E-1341-485C-8123-697A0B9B9F8E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4" authorId="79" shapeId="0" xr:uid="{02B986A8-9BC6-4AE8-8E44-81FBC277841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15" authorId="80" shapeId="0" xr:uid="{979310F7-0CA8-4759-8203-27C2BA4A6ED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5" authorId="81" shapeId="0" xr:uid="{C54143A7-4DF8-499E-91C9-61817DCE37F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5" authorId="82" shapeId="0" xr:uid="{DACFF2C7-A7B4-441C-9B14-3A200519286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5" authorId="83" shapeId="0" xr:uid="{3A804F2D-8CAC-498B-B0E6-2799B083037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16" authorId="84" shapeId="0" xr:uid="{B68E72CF-D87D-42AD-8160-728D6409E2E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6" authorId="85" shapeId="0" xr:uid="{3FEBEB4C-438F-4D97-A994-073E3584A01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6" authorId="86" shapeId="0" xr:uid="{B2FB6C18-FEAD-48A9-BDD3-BF80851DA24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6" authorId="87" shapeId="0" xr:uid="{36757C65-A26B-4124-9DDE-AA70C78F33A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17" authorId="88" shapeId="0" xr:uid="{163D1E06-38C0-4F06-BCA5-A0F91544737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7" authorId="89" shapeId="0" xr:uid="{F6D69C85-E63A-4963-9121-76DABAD0747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7" authorId="90" shapeId="0" xr:uid="{B43191DA-0722-4D97-88AB-7549DB2101A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7" authorId="91" shapeId="0" xr:uid="{FDC03F8A-AFA7-4A70-9C60-8C9664F19CA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17" authorId="92" shapeId="0" xr:uid="{4D05F922-9BAF-4B29-935D-1DE4AED9E642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17" authorId="93" shapeId="0" xr:uid="{36493900-E579-4FD9-8FBC-3D9CDAFB307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7" authorId="94" shapeId="0" xr:uid="{AD25A2AC-D470-46DB-80E9-8C623A3BE46D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7" authorId="95" shapeId="0" xr:uid="{1ECB9FE2-199E-422F-ABAA-6EFD7F050C0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18" authorId="96" shapeId="0" xr:uid="{C611AC21-5AFD-444C-AD64-7609AE2A112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8" authorId="97" shapeId="0" xr:uid="{32C085E2-D3B8-469B-817D-3B2C854388D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8" authorId="98" shapeId="0" xr:uid="{591B3CEC-5FA9-47BC-9B27-86BB67A9BCC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8" authorId="99" shapeId="0" xr:uid="{F4B9D404-01E2-4B8C-AFC6-F2D578767E3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18" authorId="100" shapeId="0" xr:uid="{F5F1CB53-CDDC-48E6-A740-14F071F9D93D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18" authorId="101" shapeId="0" xr:uid="{B2C080B9-4F87-4888-A3D0-B47319214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8" authorId="102" shapeId="0" xr:uid="{691E23A5-4424-4BE9-8091-4087F6F262C3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8" authorId="103" shapeId="0" xr:uid="{4BCB157B-9383-472A-93DD-8F6DE98CC16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19" authorId="104" shapeId="0" xr:uid="{43FEB551-C686-47C4-B0DE-A4B4952185D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9" authorId="105" shapeId="0" xr:uid="{6E869914-C05C-4E45-8EF8-C2CE763AA23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9" authorId="106" shapeId="0" xr:uid="{C511171E-528B-43E1-8863-5EEE96A879E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9" authorId="107" shapeId="0" xr:uid="{6E2C6C73-C1CF-4DC4-B64D-7D3274867AF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19" authorId="108" shapeId="0" xr:uid="{3B747A56-8DE8-4EB4-AB7D-D462FA9C580B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19" authorId="109" shapeId="0" xr:uid="{CDC9CC8C-B586-4A21-82B8-71060EFBD1C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9" authorId="110" shapeId="0" xr:uid="{9520D1A0-E829-4AFC-9E41-9EA9BBF4A843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9" authorId="111" shapeId="0" xr:uid="{11A20D81-41B9-427B-A2C0-4E43597683E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20" authorId="112" shapeId="0" xr:uid="{A29B425F-1709-4E46-B938-C0AF4C076CD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Art. 34, IX do Anexo II do RICMS/SP</t>
      </text>
    </comment>
    <comment ref="Z20" authorId="113" shapeId="0" xr:uid="{DD4B996D-C1CA-4504-83F3-A047C97B73B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20" authorId="114" shapeId="0" xr:uid="{80CDA5C4-602B-4BD8-B583-46C05C15BC1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0" authorId="115" shapeId="0" xr:uid="{ABCC1767-CFC0-4E76-802E-85E2052BD3D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0" authorId="116" shapeId="0" xr:uid="{C2FBE516-F629-48DA-8B20-D3FE35810CC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0" authorId="117" shapeId="0" xr:uid="{037E7521-EA2D-44BE-80D4-7352AB3AE64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CS20" authorId="118" shapeId="0" xr:uid="{8ABFE2C9-A4A4-41AB-8F70-CBE8D7DBF3B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Haverá redução da base de cálculo do ICMS próprio, de forma que a incidência do imposto resulte no percentual de 14%, sendo 2% destinado ao FECP, nas Operações internas, interestaduais originadas nas unidades federadas signatárias do Protocolo (104/12) supracitados e aquisições de mercadorias procedentes das demais unidades federadas por contribuintes localizados no Estado do Rio de Janeiro. Conforme decreto n° 47.864/2021 - subitem 28.59</t>
      </text>
    </comment>
    <comment ref="DN20" authorId="119" shapeId="0" xr:uid="{53728A19-24F9-415C-A513-D8756FE0667B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O20" authorId="120" shapeId="0" xr:uid="{82584ED7-B9DE-4A65-8990-B0D8F8EB9A96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AE21" authorId="121" shapeId="0" xr:uid="{F1DDA3C4-88F7-48A4-96FA-4789C5D48AD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1" authorId="122" shapeId="0" xr:uid="{66BF7BA3-9ED3-4267-8A36-814FA613F00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1" authorId="123" shapeId="0" xr:uid="{FF7E2C41-312A-42EB-AC3A-A02F04E21EF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1" authorId="124" shapeId="0" xr:uid="{A7E60F0C-631D-4557-910B-7C7CAAE3D66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21" authorId="125" shapeId="0" xr:uid="{AD17B203-668A-41A3-AD14-C96C35CAA622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21" authorId="126" shapeId="0" xr:uid="{6DE439A6-B2F3-4AAC-BD0F-1062EAD4801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1" authorId="127" shapeId="0" xr:uid="{001205FF-8397-4686-AA97-CA8F5D110BF5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1" authorId="128" shapeId="0" xr:uid="{7E677E9F-0A4F-43B6-8EC1-C4A718E3446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22" authorId="129" shapeId="0" xr:uid="{9330D2F7-3944-4EA3-A1A4-099C107D7AC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2" authorId="130" shapeId="0" xr:uid="{FEB4820F-217E-4D00-9987-E21C207A97C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2" authorId="131" shapeId="0" xr:uid="{23670139-8F91-4124-BBCB-AF5C3452090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2" authorId="132" shapeId="0" xr:uid="{DB8093F5-AB7B-4513-B230-24ECA8599C6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22" authorId="133" shapeId="0" xr:uid="{6A9F8D8F-41C4-4531-A262-6E380C21F827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22" authorId="134" shapeId="0" xr:uid="{A761BD08-CE53-4A05-9F43-CC0E5884467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2" authorId="135" shapeId="0" xr:uid="{E8C5821F-D38F-4859-82A8-88858FBE6708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2" authorId="136" shapeId="0" xr:uid="{921C93B3-AD35-4854-8ADE-1B4FD01D2AA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23" authorId="137" shapeId="0" xr:uid="{A327C286-B5E4-40BD-B3FE-1CF19D95FAC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3" authorId="138" shapeId="0" xr:uid="{B5AE9E1B-80F7-465C-8E29-8F843EFE987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3" authorId="139" shapeId="0" xr:uid="{8D01198D-49AD-4AA1-BDEC-F13A50F1725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3" authorId="140" shapeId="0" xr:uid="{3140A5F8-51AD-4141-8F8B-59FA7D9B01B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23" authorId="141" shapeId="0" xr:uid="{144DE37C-FA06-4DE3-9862-DC24571A0A8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23" authorId="142" shapeId="0" xr:uid="{EE8AEB1F-B691-4814-9B16-F0D59346354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3" authorId="143" shapeId="0" xr:uid="{420A41BD-EC58-4518-9424-45F962835F96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3" authorId="144" shapeId="0" xr:uid="{69210C25-7EF0-4E8C-8D16-15BDB88F35F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24" authorId="145" shapeId="0" xr:uid="{CDEA73C7-C817-49D5-B42C-4F2C23614B6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4" authorId="146" shapeId="0" xr:uid="{02FE92E7-4DD8-43E4-BE30-DF1B5B60E9B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4" authorId="147" shapeId="0" xr:uid="{41040643-8D45-4575-B4D2-F90841B98EE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4" authorId="148" shapeId="0" xr:uid="{99604F68-8F47-45A7-B8DF-4FFE7D94F29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24" authorId="149" shapeId="0" xr:uid="{877B297A-8C11-4EE2-ADD6-0FE6AEBEA625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24" authorId="150" shapeId="0" xr:uid="{B034451B-F4A2-4647-999B-1E298BDCDAF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4" authorId="151" shapeId="0" xr:uid="{4B438581-A0E1-4616-BF95-5D81DE3C6299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4" authorId="152" shapeId="0" xr:uid="{F24BCFA9-DFFC-41DC-849D-9BC41C7C108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25" authorId="153" shapeId="0" xr:uid="{46264946-BA0D-4BEE-A5F9-890894ECCB4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5" authorId="154" shapeId="0" xr:uid="{57476C91-B508-4630-A2AA-DE5E1DBA488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5" authorId="155" shapeId="0" xr:uid="{844D1877-C66C-4402-8477-F47BD80256C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5" authorId="156" shapeId="0" xr:uid="{692F091A-3EC1-46E1-A42B-D961021A4BD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25" authorId="157" shapeId="0" xr:uid="{1C70DA4B-E094-4241-BFC2-7A6C86B9CC13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25" authorId="158" shapeId="0" xr:uid="{41D13C75-4783-4ACA-A872-1EFF9FBA743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5" authorId="159" shapeId="0" xr:uid="{53B84105-64B3-449E-9C6F-1BFFA15820DB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5" authorId="160" shapeId="0" xr:uid="{BF3A0F77-6241-441D-A7D6-2671F5350BB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26" authorId="161" shapeId="0" xr:uid="{75A1A7CF-112A-4EC0-BCC4-19039219F2D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6" authorId="162" shapeId="0" xr:uid="{8B03D405-6CF0-4580-95BA-7145720595A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6" authorId="163" shapeId="0" xr:uid="{C3325E59-4089-4AAC-82FB-C0EC62C99A7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6" authorId="164" shapeId="0" xr:uid="{44DC634A-9D88-46C5-8F61-4F3195CAA3D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N26" authorId="165" shapeId="0" xr:uid="{DFD49274-082D-412E-950E-2D1CF8C4AD8A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26" authorId="166" shapeId="0" xr:uid="{7DBA392B-F44E-456D-B31F-8FBFBB4F240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6" authorId="167" shapeId="0" xr:uid="{EE56AC96-3360-4D76-8561-5B83169F5815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6" authorId="168" shapeId="0" xr:uid="{5A74E57F-9426-4192-99CE-22534CD6179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27" authorId="169" shapeId="0" xr:uid="{6DC16276-5E65-40F9-9A1B-891F292BE9B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7" authorId="170" shapeId="0" xr:uid="{39F7E9F8-426C-4FBE-B409-5293B3F9D00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7" authorId="171" shapeId="0" xr:uid="{FE31A225-AC97-46FB-AB45-DA310F910AF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7" authorId="172" shapeId="0" xr:uid="{D1250D92-CBF2-4CB9-8D62-C290651C18F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28" authorId="173" shapeId="0" xr:uid="{E5FDE45D-C25E-42E2-940F-7371D41FD53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8" authorId="174" shapeId="0" xr:uid="{50597314-97D0-4D29-8DD7-4184C28E77B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8" authorId="175" shapeId="0" xr:uid="{8F7D0A27-773F-48B5-8C06-7251525DD29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8" authorId="176" shapeId="0" xr:uid="{36F68C3A-9900-41DD-B062-E6482328445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29" authorId="177" shapeId="0" xr:uid="{1B1CBDB2-390A-4C04-A543-D272173E3B0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9" authorId="178" shapeId="0" xr:uid="{1BCC9991-72D5-4327-9F1F-8F6B4B9F5ED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9" authorId="179" shapeId="0" xr:uid="{5CBA5D6C-947B-42D0-BA36-D7D28F4FE62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9" authorId="180" shapeId="0" xr:uid="{22945004-9C94-4CC6-AAD5-1764677B636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30" authorId="181" shapeId="0" xr:uid="{E616F28A-C4B3-4AA2-BE04-DD7049E1657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30" authorId="182" shapeId="0" xr:uid="{642A79D1-7A20-4179-B1A6-DFC8E4B9E45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30" authorId="183" shapeId="0" xr:uid="{49903BAE-31D5-45D4-8C97-C974DBF616D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30" authorId="184" shapeId="0" xr:uid="{BFEC415D-A20E-41AA-9AB1-7DECE6B934E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31" authorId="185" shapeId="0" xr:uid="{436FE292-F462-407D-88B7-2EE3A66FF71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31" authorId="186" shapeId="0" xr:uid="{2036A51A-8DA4-4CAF-B58A-117AECA51BA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31" authorId="187" shapeId="0" xr:uid="{9583C740-B0FE-4B28-8496-2EEE29FF645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31" authorId="188" shapeId="0" xr:uid="{99A0AE86-7A4C-4B41-902D-52DFF7D4609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32" authorId="189" shapeId="0" xr:uid="{C8D60C9E-DA32-4879-AD92-A49E070A669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32" authorId="190" shapeId="0" xr:uid="{DC9DC771-6B69-4701-9CCE-558ECC01162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32" authorId="191" shapeId="0" xr:uid="{87B2B3FF-29F4-4521-8EA4-5877B668530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32" authorId="192" shapeId="0" xr:uid="{9EC86D78-974A-4EB7-82C9-F1D940999D6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33" authorId="193" shapeId="0" xr:uid="{FA2AB00B-BCD6-424D-8FB9-7F82C64FEE1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33" authorId="194" shapeId="0" xr:uid="{F0405E84-AD23-4D84-A7A0-02B98617B78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33" authorId="195" shapeId="0" xr:uid="{1476C5DF-1740-4FEF-8132-7764C9A4612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33" authorId="196" shapeId="0" xr:uid="{6A2AF0AF-8283-4FE9-9AA0-0E8986CAF29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34" authorId="197" shapeId="0" xr:uid="{FD49434E-0ED2-4E69-99E7-924CE5299C9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34" authorId="198" shapeId="0" xr:uid="{FB419DE7-8043-445F-A50E-C20F28A4713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34" authorId="199" shapeId="0" xr:uid="{5F904860-F3E1-4A58-B625-92F5110070B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34" authorId="200" shapeId="0" xr:uid="{3E0D3A48-9976-49C1-9C7F-64ECCF2BE13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tc={16DF08D5-1E35-43DF-9732-1D2C5BB465DA}</author>
    <author>tc={FC565812-5819-44A4-9FAE-537655B9E804}</author>
    <author>tc={229933B2-596A-4D19-AB38-6009FC10DC09}</author>
    <author>tc={6A26D768-C5D0-413E-BC32-944126FD8EF4}</author>
    <author>tc={2FEC9509-E91B-4302-92AF-68EB28C17F80}</author>
    <author>tc={935A4DF2-C0C1-4445-84C2-582F3B612FCC}</author>
    <author>tc={E02659C5-0510-465F-8975-4D3B9794049E}</author>
    <author>tc={5859454C-FA3E-4CCE-B890-7555D914BDE5}</author>
    <author>tc={48270C36-4BB8-4C83-AEA8-540900C752A0}</author>
    <author>tc={4C3FDBAB-1CCF-489E-9266-38A8B70A00D2}</author>
    <author>tc={453502A4-960E-43A3-B834-332BA164EDBD}</author>
    <author>tc={F23032A4-E57B-4E72-8606-AC1D1E42EB98}</author>
    <author>tc={09A4957E-55AF-4576-94DC-D9BF144A1769}</author>
    <author>tc={C3D9BA2C-6699-4D74-B626-9DD645087810}</author>
    <author>tc={3D00241C-6884-4647-9876-721180C30690}</author>
    <author>tc={0857EA50-5C98-4BEC-91E3-1941D0AF5B69}</author>
    <author>tc={6BC402E7-82F3-4790-B802-F1E333257C2C}</author>
    <author>tc={F8E5CC18-0A2B-4B22-AED8-0229C7126ECD}</author>
    <author>tc={7E2CC28B-A7D9-4B85-9568-F9A16C01E539}</author>
    <author>tc={7E8A8376-35A0-43BB-AE93-888605C0B151}</author>
    <author>Venudo, Tiago de Sá(EXT)</author>
    <author>tc={73BB0C14-0F78-4243-A893-8F52A33F124E}</author>
    <author>tc={D0324093-C220-4BF4-AC02-82C38ED4158C}</author>
    <author>tc={FC604B29-4616-45EF-BD25-9A495A989538}</author>
    <author>tc={F1688F4A-5053-4C40-B071-B9559772508F}</author>
    <author>tc={5B909712-E3DA-4138-B650-68BC132C41FB}</author>
    <author>tc={6825B0E8-9D13-49DA-9920-E165498469B9}</author>
    <author>tc={37A249AE-7E95-4D88-95D4-F1E0EE20C242}</author>
    <author>tc={BCD9F63E-ED6F-4986-A946-BCE794F20853}</author>
    <author>tc={78EC080F-F7EB-4DB4-B0E8-6F9CEAEF0F91}</author>
    <author>tc={997EF270-AC0A-4F4A-A30E-4E52C5BCE394}</author>
    <author>tc={C0F77788-4073-4710-B10D-90FF3020AE55}</author>
    <author>tc={AFCF6AF3-5617-4DAC-8A9E-592A09916882}</author>
    <author>tc={21E04AB2-D32F-41A9-8455-F273BB03EAAD}</author>
    <author>tc={B7274ACE-86CB-4FF0-9B94-9022C2256A99}</author>
    <author>tc={14189820-0690-4CEE-9FE0-B14BF9AEB6EE}</author>
    <author>tc={25433689-E7D3-4358-9DE6-009EB0BA7EB7}</author>
    <author>tc={F9CA063C-F989-4F5F-AD1D-B92973DDC99F}</author>
    <author>tc={E7E67164-21F4-47EA-8631-FAF2CFD28CEE}</author>
    <author>tc={0B6AF4F0-F456-4BAD-9AD9-1DD204F14CC1}</author>
    <author>tc={9E58BB77-6852-42B6-B39C-0D8B4A034027}</author>
    <author>tc={6C3D8BB2-0812-4304-9BDE-D073DEE1FE91}</author>
    <author>tc={4ED32D62-0FFD-4705-BABB-C2D0A9963B73}</author>
    <author>tc={2EAA36E6-AC67-430C-90A8-23DE30386D61}</author>
    <author>tc={9060D5CB-A42C-489C-9E33-6A2427A16E55}</author>
    <author>tc={179492CE-F44E-4665-B7D8-46492E2F70A8}</author>
    <author>tc={E86FCEEF-FF0E-4340-8E45-B616803E7241}</author>
    <author>tc={4E0FFC91-0A1B-490F-902D-C8FDE4C0855F}</author>
    <author>tc={6D5EA8E6-B5FB-49D7-A2DF-AACEB8F1D30B}</author>
    <author>tc={45B9048A-8CA1-43BC-930E-B56211332E5E}</author>
    <author>tc={BD1E2008-212E-45EF-8458-CED8A7393046}</author>
    <author>tc={7DFC0C3A-F1C7-47C6-8BFB-653C85D61102}</author>
    <author>tc={DFEA357E-2094-4466-A4E1-3A50DD960588}</author>
    <author>tc={4C2069A8-2D5A-44D0-B0B7-02D71D5E520B}</author>
    <author>tc={01399274-8310-4AF1-B5A1-8F58AA9FD7F5}</author>
    <author>tc={43441EB2-9002-4FE5-ABDD-2314F8874477}</author>
    <author>tc={7862A718-A7E9-4212-8ADA-5D172D61ED7E}</author>
    <author>tc={F5DDCB89-CD75-4F9B-B326-68A3CD1E7345}</author>
    <author>tc={EF47558A-F953-4DDB-A941-BDBECAC24113}</author>
    <author>tc={94DD812A-FD46-4914-AD6C-400DF73EA71A}</author>
    <author>tc={8A9815C4-638A-4757-8F49-073F37DD32E0}</author>
    <author>tc={D61B4975-CFD5-4279-9077-8FD59CB81923}</author>
    <author>tc={09E4BA41-EE29-49D3-A0A8-F3B1A7D6D436}</author>
    <author>tc={632C74ED-4717-42ED-A9FB-C849AD0AEE11}</author>
    <author>tc={53304B21-3C56-494A-ABEA-67B5AF93E9F7}</author>
    <author>tc={6462398E-36B7-4234-BA59-4206E651D178}</author>
    <author>tc={779E4600-26FC-4E64-A809-A074FAF9D4E0}</author>
    <author>tc={17EFEB38-0E78-4F79-B250-3C71F898767F}</author>
    <author>tc={A6C61EB3-7440-4F10-8DA8-BC1C7E08DA56}</author>
    <author>tc={A0FE5001-4BB0-451A-AD7C-01B4A45AB79D}</author>
    <author>tc={E1077499-1499-4D60-B76A-332C4033DF7A}</author>
    <author>tc={5CF90B1D-6CA6-40D0-B4C3-F6B9958A93AE}</author>
    <author>tc={F577C0B5-CB5A-4829-BC5C-A92CA01E954C}</author>
    <author>tc={85F53CC6-8B0D-4F1B-AC08-627AF9142366}</author>
    <author>tc={D5958922-9144-4870-8CF5-574F5DB21235}</author>
    <author>tc={8165EE72-12F1-4900-AC9B-9BA62E882B46}</author>
    <author>tc={59EDD837-968F-4730-83FA-9817F86322D7}</author>
    <author>tc={AC495865-808C-4877-88DD-86082E55B204}</author>
    <author>tc={189BC1CC-6B1A-4B12-8081-C651DC3E6570}</author>
    <author>tc={E76727CB-08BC-48F9-8570-AA1022083B4B}</author>
    <author>tc={E0FB9678-3F05-41F9-8A2D-F7A058587FD4}</author>
    <author>tc={745451FA-736D-4329-AB42-2CFC2A473137}</author>
    <author>tc={308F5CD2-6BC4-4FE1-8851-12E26889C3FD}</author>
    <author>tc={D96A4529-40A6-4100-9389-317C7EF649AD}</author>
    <author>tc={73C101F4-5672-45E4-B151-A4A71AD669B3}</author>
    <author>tc={203C7129-D33D-47A8-8219-9E2ADCCBFF99}</author>
    <author>tc={CCE79F4E-3412-4263-B9ED-7FD8F5CD96D8}</author>
    <author>tc={88B3A776-13C4-4371-B424-B592510E429A}</author>
    <author>tc={C17A3C67-F422-40D5-9BE9-FF9D432642BD}</author>
    <author>tc={D0151370-A85B-468D-9E98-8D5AA9A59229}</author>
    <author>tc={874B286A-05DF-4278-BFA5-08976A9E9E65}</author>
    <author>tc={129B55D6-51F2-4C92-BA0A-F59439852350}</author>
    <author>tc={F2FC4EB0-7D67-4B7A-A793-59B9483242A2}</author>
    <author>tc={A0F69883-9E85-4BB8-9D4C-7BF1D6B8FB7C}</author>
    <author>tc={264DBFAB-9796-4BEE-BE39-F8CF7E5DC86A}</author>
    <author>tc={95C373C0-1DCF-401C-91CE-5DBEDADAFC00}</author>
    <author>tc={1FD19616-B5B7-4BF0-BE89-9ED697BBB386}</author>
    <author>tc={27B0F87F-5F71-454C-95C6-16F4C59D5896}</author>
    <author>tc={3C02A3A9-644F-47E2-9F6F-C7C6B8F758D1}</author>
    <author>tc={5DBBE28F-567D-489E-856E-D48AC731D6E5}</author>
    <author>tc={E3221914-92B9-48A0-955C-AC94A939CD44}</author>
    <author>tc={27162BFE-515B-49DB-803B-B25FCD4B0C6B}</author>
    <author>tc={38DC06BD-FBF5-4E51-9614-3D6BACE02B43}</author>
    <author>tc={61BB7C23-46C3-45A5-9E9B-4BEC1EEDD0B8}</author>
    <author>tc={5E4C67D2-6CE9-4573-B9C0-840D3CC95A17}</author>
    <author>tc={A2CD9707-6971-41C0-AFD7-34B3D71A8E2E}</author>
    <author>tc={E550938B-76C8-4BC7-AAC1-5EFD0FB87317}</author>
    <author>tc={3688A763-17A4-4ADD-AF5B-69CA7A52A55E}</author>
    <author>tc={C38DE865-F818-4C73-8C24-E75F1F592765}</author>
    <author>tc={FFF94E59-DDB4-4A77-B61F-EEE5E7D1DEBC}</author>
    <author>tc={9EBC850F-F918-4487-B195-BE6CCDE3DB07}</author>
    <author>tc={AA4520E2-F9D2-4344-AF21-CBDF8A2948C9}</author>
    <author>tc={E0855CAE-D6B3-48B5-967F-E1B1325611AA}</author>
    <author>tc={5C668B1B-2567-44D5-8EFB-99A9B4146EFD}</author>
    <author>tc={CAECEF63-6799-45E3-9797-D1D9BFB12604}</author>
    <author>tc={FDAA0E5F-B6C7-40E5-B2C0-552C2FC03B92}</author>
    <author>tc={A86BDF38-F794-469A-AA1C-0A845C394D21}</author>
    <author>tc={DD084D9C-8298-4EA2-B909-15B83273413E}</author>
    <author>tc={6328DED1-6CED-4793-8378-B564778BA7F4}</author>
    <author>tc={00E05AEF-9DBA-4F26-9562-F5A63C6F7FA8}</author>
    <author>tc={D2579767-F61F-40A1-8590-22C8728450F1}</author>
    <author>tc={07EE5573-AFFD-4D94-9CDC-8AAE795EA602}</author>
    <author>tc={869B275C-0D4E-42D9-8302-BD205BA5C425}</author>
    <author>tc={DA1220AF-44C9-4351-A0BD-B67F84DF9AC8}</author>
    <author>tc={B363F444-64A3-4729-A598-4AA5BD292B36}</author>
    <author>tc={205B76F1-6130-4E21-9B48-BF57F10CE1FC}</author>
    <author>tc={019A6990-2A23-4675-9472-DA4E49DFD9CB}</author>
    <author>tc={F163CEBE-61E3-4C5E-B88C-8FAE90D27876}</author>
    <author>tc={26CFEE97-3038-475C-9787-7B1B2CFB7E60}</author>
    <author>tc={37BD693B-9B1F-4D5D-A54A-284DE0072263}</author>
    <author>tc={69427D3E-28BD-4BEF-8103-CC01F7153CDC}</author>
    <author>tc={96313DF6-46CB-4B8B-BFC4-6F9E0ADCB6C1}</author>
    <author>tc={616477D1-34DB-45B3-83F7-E0F4D901D032}</author>
    <author>tc={23963A19-9AB7-4410-9785-2119D2E82A6E}</author>
    <author>tc={9F8E6C89-9F4D-424F-A2C1-137F27E8B8D2}</author>
    <author>tc={09A60003-9423-4594-848F-BCE6DD987764}</author>
    <author>tc={37551BD8-250C-4632-93A5-8219A616EF76}</author>
    <author>tc={3DBE308D-AF47-4528-9700-2A2969A3F790}</author>
    <author>tc={B3442352-A57C-4B78-9459-EF2967FECB38}</author>
    <author>tc={DCBEAD7C-4200-4C02-963C-8EEDC2019E36}</author>
    <author>tc={BD191777-6B55-4A8F-AF2B-FC48721A66D9}</author>
    <author>tc={9B38FC73-971F-48CE-ADFA-B6C87B058FCE}</author>
    <author>tc={C9A4E9F4-DEE7-494D-9E3F-1BB20F65637D}</author>
    <author>tc={068B9B44-5668-4913-8D72-FF77019DFD37}</author>
    <author>tc={AFA7862B-A962-40B0-99DA-E002A09EA199}</author>
    <author>tc={765E5C3A-7CDD-4B43-9ECD-C5358069F0DA}</author>
    <author>tc={CA1FC74C-5F3E-4F51-9E56-C295E160186A}</author>
    <author>tc={4E7A5DC5-0A73-4335-83EE-27347FF6F025}</author>
    <author>tc={BAA620E1-8AA4-45CE-8AC3-6B95F3E82CB1}</author>
    <author>tc={E92FAC30-BDE1-488C-BAFE-CFE97F74A8A4}</author>
    <author>tc={535F358E-22DF-47B5-8802-3C4E666E2001}</author>
    <author>tc={1B4A811E-A2B4-4CF3-B135-73959B7AF5DD}</author>
    <author>tc={527DF63D-22A5-4A5C-AA7B-E9BA057CCA53}</author>
    <author>tc={36A8D589-9C6F-43DD-86AC-33CBFE27FB5B}</author>
    <author>tc={990AB74A-A2E5-4F64-940B-744FF677EB2F}</author>
    <author>tc={8CF7A1F1-C69E-4371-A53A-3D370F8039B2}</author>
    <author>tc={C25CFFB2-B8E8-4F0C-89B2-78D33874C0D9}</author>
    <author>tc={AE771EB5-7BB4-4307-B5E2-0DEDD51915A8}</author>
    <author>tc={4CDFD746-C816-459A-90C7-A50E019E6270}</author>
    <author>tc={12994D15-FBFC-4CEA-AE44-0C56DA6833B5}</author>
    <author>tc={589C9C45-2B99-48A1-821B-421C4D757C67}</author>
    <author>tc={7FDF975B-D3E4-45FA-9C7C-501C3D6A215F}</author>
    <author>tc={768C5F7B-AC67-4FCE-838B-0EDD4041D0D3}</author>
    <author>tc={49E70FC2-D697-439F-BCBC-2CDE501372F1}</author>
    <author>tc={EAEBC9DF-E5E1-4123-9392-BE7224743F3E}</author>
    <author>tc={C4412865-9960-4CC8-979A-E267BFF6EAD8}</author>
    <author>tc={56BEEF28-CDB2-47F6-8462-8E53CEEA6EFB}</author>
    <author>tc={30A028AD-5874-4CCF-852B-A1E7974A5FDB}</author>
    <author>tc={CC985260-9577-4C11-A2E9-063C6C0B4483}</author>
    <author>tc={B6E026D6-BCAB-485F-9063-08CD329D863D}</author>
    <author>tc={9B3DBF88-F3B7-47B0-A4E6-2C723A41C86D}</author>
    <author>tc={908B571A-D3BD-448C-B5F3-6E6F20B181B6}</author>
    <author>tc={6478CEAD-7816-48DC-BA3A-12DB289F173C}</author>
    <author>tc={83AFB7DD-FB9C-4FB0-BF5A-7AEC8C9EEF54}</author>
    <author>tc={BAC742BE-3204-4C82-AFE1-E8424ED7A940}</author>
    <author>tc={ABBDAEEF-5FFF-4109-8B86-FF9CBC11F1B4}</author>
    <author>tc={2CCC56F8-596A-4583-BFA1-91A782E52C51}</author>
    <author>tc={7B346C25-678B-47F7-A54C-BA7B195C97C2}</author>
    <author>tc={47E13B7E-9661-450F-B8B7-4A9DD848BBFC}</author>
    <author>tc={0F72911A-1537-438E-BBDF-C035B01E5229}</author>
    <author>tc={0E1D4933-9838-4B97-9FB5-D98FF093945D}</author>
    <author>tc={C947A3F7-91B5-414E-A1C7-378291692E02}</author>
    <author>tc={D7E6BEDB-9CB8-4FBD-96B5-266B5748A5E7}</author>
    <author>tc={1A0244B1-22B1-443E-BE89-7A85DF4CB51C}</author>
    <author>tc={69009C73-51DD-443B-9EB2-A856BA6898CD}</author>
    <author>tc={A867C873-7E97-4BF4-BA7F-CE41DF10431D}</author>
    <author>tc={01FFDE17-F35D-405B-88A9-289403955B13}</author>
    <author>tc={01267A7E-1730-4985-A5AD-2E2819F82E42}</author>
    <author>tc={5A566EB2-F5E5-4E19-9E8F-6476FAC8469E}</author>
    <author>tc={C0F9EFA9-F83D-42DC-84CA-5B53C9A211FB}</author>
    <author>tc={230A1203-5B58-4F8F-A601-EAA0E3089CCD}</author>
    <author>tc={515CE2F6-6707-48DF-BF60-8A578BEAAD0D}</author>
    <author>tc={4EB8332B-C52B-4626-AD98-F9264CF772FC}</author>
    <author>tc={A4374E0B-1081-43F8-920D-E5AD178A567F}</author>
    <author>tc={D88A974F-AF73-416D-985A-0F15C5789511}</author>
    <author>tc={7F535C1D-ED2F-4D44-842D-9E227C11AC19}</author>
    <author>tc={A90DBF21-7992-4D0E-A866-8B0F88822B0F}</author>
    <author>tc={B092367F-A3FF-4B2C-B9FF-38D94F64B777}</author>
    <author>tc={0391DFC6-B7B5-4781-9BB9-4B3202091F8A}</author>
    <author>tc={69CF4452-C06E-4863-B218-5237536B2C9E}</author>
    <author>tc={5FE89C48-94AB-4CC8-9EA4-A42275EBFE03}</author>
    <author>tc={1819E329-CA08-46F9-88C7-E66411E3B8EA}</author>
    <author>tc={5CF8AA84-49C0-44E1-9DCE-8E0FED61712C}</author>
    <author>tc={08FC0D3E-F58A-4492-97EF-920EC7F1B6EA}</author>
    <author>tc={6B5D6238-ED0B-42E5-9C32-6FC304E3BA38}</author>
    <author>tc={BA5535D7-6248-44A9-A942-1B674427C86B}</author>
    <author>tc={03256B88-E47B-4DD2-8FAD-D313805DD912}</author>
    <author>tc={85F0B796-BFD5-4818-8015-D39A39F560F3}</author>
    <author>tc={363563E4-F006-44F1-9064-98DCC61083B0}</author>
    <author>tc={C9CC7688-D465-45FC-877A-C13741D966E7}</author>
    <author>tc={2A5F1C0E-E96D-41D5-AD48-FA285E5BC43C}</author>
    <author>tc={7F3D61EF-2C56-43A2-A76E-B3705C144AA5}</author>
    <author>tc={2621F363-317E-4E8E-BC85-6D4D11D8583B}</author>
    <author>tc={43058465-312A-4254-99E7-C3EB539C3FC9}</author>
    <author>tc={B2431537-42D0-4FA1-853F-36BCAE1A2906}</author>
    <author>tc={92139BEF-FBF0-459D-A316-F113157EFF21}</author>
    <author>tc={FA2C4499-E187-4AC8-9B4F-38D23A226CD2}</author>
    <author>tc={76379EA2-3E6B-4F32-A9AC-F333AE5A63BE}</author>
    <author>tc={E7CC452C-98B3-4D26-9776-9EA6E436E4B1}</author>
    <author>tc={12EB8623-C34B-41CD-B086-DFDB014A1BAC}</author>
    <author>tc={D3D48DCB-A797-4005-884F-F5CB74116C00}</author>
    <author>tc={B884E1C7-2F9D-4589-A18B-66C123F88C79}</author>
    <author>tc={BAC81597-5AE3-499D-B477-A834C711E357}</author>
    <author>tc={EF1951FD-06BF-4213-BDAB-D60FAB4B50DA}</author>
    <author>tc={4B922600-530E-4327-98C6-54C1933E6CCD}</author>
    <author>tc={D186AC96-14B8-4D53-A3C5-248B9E7CC553}</author>
    <author>tc={90E09C11-0D85-4312-9E4C-F3C0D94E896E}</author>
    <author>tc={7A87D000-8410-468D-A755-E81C26A6DCDE}</author>
    <author>tc={AE711F8C-CB90-4CE4-94ED-D60F8F293A34}</author>
    <author>tc={17C9A217-C8FA-4391-BF29-7501DE2A4C6B}</author>
    <author>tc={C336F4D7-46A5-4B72-9331-71F88A158CC8}</author>
    <author>tc={54B8583F-B9C2-44DD-B215-19149017786D}</author>
    <author>tc={6A470982-339A-43D7-92F9-CB7974B7206A}</author>
    <author>tc={7639318B-DD79-499F-AFEA-5F912C3406C6}</author>
    <author>tc={3DD3ECCD-8C27-4A40-8413-4F5B48147998}</author>
    <author>tc={E0F3A2FF-D6E0-42C9-8F74-B6B7C6FF7564}</author>
    <author>tc={629E55E2-71AB-409A-8642-0EAEF7A89573}</author>
  </authors>
  <commentList>
    <comment ref="V6" authorId="0" shapeId="0" xr:uid="{16DF08D5-1E35-43DF-9732-1D2C5BB465DA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Artigo 8º, inc. VIII, do Anexo IX, do RCTE +Artigo 1º, § 8º, do Anexo IX, do RCTE  </t>
      </text>
    </comment>
    <comment ref="AE6" authorId="1" shapeId="0" xr:uid="{FC565812-5819-44A4-9FAE-537655B9E80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6" authorId="2" shapeId="0" xr:uid="{229933B2-596A-4D19-AB38-6009FC10DC0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6" authorId="3" shapeId="0" xr:uid="{6A26D768-C5D0-413E-BC32-944126FD8EF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6" authorId="4" shapeId="0" xr:uid="{2FEC9509-E91B-4302-92AF-68EB28C17F8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V7" authorId="5" shapeId="0" xr:uid="{935A4DF2-C0C1-4445-84C2-582F3B612FCC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Artigo 8º, inc. VIII, do Anexo IX, do RCTE +Artigo 1º, § 8º, do Anexo IX, do RCTE  </t>
      </text>
    </comment>
    <comment ref="AE7" authorId="6" shapeId="0" xr:uid="{E02659C5-0510-465F-8975-4D3B9794049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7" authorId="7" shapeId="0" xr:uid="{5859454C-FA3E-4CCE-B890-7555D914BDE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7" authorId="8" shapeId="0" xr:uid="{48270C36-4BB8-4C83-AEA8-540900C752A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7" authorId="9" shapeId="0" xr:uid="{4C3FDBAB-1CCF-489E-9266-38A8B70A00D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V8" authorId="10" shapeId="0" xr:uid="{453502A4-960E-43A3-B834-332BA164EDB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8" authorId="11" shapeId="0" xr:uid="{F23032A4-E57B-4E72-8606-AC1D1E42EB9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Z8" authorId="12" shapeId="0" xr:uid="{09A4957E-55AF-4576-94DC-D9BF144A176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E8" authorId="13" shapeId="0" xr:uid="{C3D9BA2C-6699-4D74-B626-9DD64508781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G8" authorId="14" shapeId="0" xr:uid="{3D00241C-6884-4647-9876-721180C30690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2% ref. ao FCP, conforme Artigo 20, §6º, do RCTE/GO. </t>
      </text>
    </comment>
    <comment ref="AI8" authorId="15" shapeId="0" xr:uid="{0857EA50-5C98-4BEC-91E3-1941D0AF5B6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P8" authorId="16" shapeId="0" xr:uid="{6BC402E7-82F3-4790-B802-F1E333257C2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Q8" authorId="17" shapeId="0" xr:uid="{F8E5CC18-0A2B-4B22-AED8-0229C7126EC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U8" authorId="18" shapeId="0" xr:uid="{7E2CC28B-A7D9-4B85-9568-F9A16C01E53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W8" authorId="19" shapeId="0" xr:uid="{7E8A8376-35A0-43BB-AE93-888605C0B15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CP8" authorId="20" shapeId="0" xr:uid="{52850EB1-6FEE-4075-B089-E4298C6AC9F4}">
      <text>
        <r>
          <rPr>
            <b/>
            <sz val="9"/>
            <color indexed="81"/>
            <rFont val="Segoe UI"/>
            <family val="2"/>
          </rPr>
          <t>Venudo, Tiago de Sá(EXT):</t>
        </r>
        <r>
          <rPr>
            <sz val="9"/>
            <color indexed="81"/>
            <rFont val="Segoe UI"/>
            <family val="2"/>
          </rPr>
          <t xml:space="preserve">
Protocolo ICMS 54/2017 não se aplica para operações entre MG e PE</t>
        </r>
      </text>
    </comment>
    <comment ref="CS8" authorId="21" shapeId="0" xr:uid="{73BB0C14-0F78-4243-A893-8F52A33F124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de 2% REF. FCP.</t>
      </text>
    </comment>
    <comment ref="CW8" authorId="22" shapeId="0" xr:uid="{D0324093-C220-4BF4-AC02-82C38ED4158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Ao realizar o ajuste da MVA para as operações interestaduais, destinadas ao Estado do Rio Grande do Sul, o fisco gaúcho realiza o ajuste considerando a carga tributária de 12%, conforme pode ser observado no item XXII da Seção III do Apêndice II do RICMS/RS, tendo em vista o benefício de redução de base de cálculo previsto no
artigo 23, inciso LXVI, do Livro I do RICMS/RS. Entretanto, o referido benefício é aplicado somente na base de cálculo do ICMS próprio do contribuinte gaúcho, não sendo aplicado, portando, na base de cálculo do ICMS devido por substituição tributária, a qual será calculada considerando a alíquota interna integral desta mercadoria.</t>
      </text>
    </comment>
    <comment ref="DN8" authorId="23" shapeId="0" xr:uid="{FC604B29-4616-45EF-BD25-9A495A989538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8" authorId="20" shapeId="0" xr:uid="{8A2EE59A-D47F-4E3B-B6B1-37E7DC7B5F7B}">
      <text>
        <r>
          <rPr>
            <b/>
            <sz val="9"/>
            <color indexed="81"/>
            <rFont val="Segoe UI"/>
            <family val="2"/>
          </rPr>
          <t>Venudo, Tiago de Sá(EXT):</t>
        </r>
        <r>
          <rPr>
            <sz val="9"/>
            <color indexed="81"/>
            <rFont val="Segoe UI"/>
            <family val="2"/>
          </rPr>
          <t xml:space="preserve">
Protocolo ICMS 54/2017 não se aplica para operações entre MG e PE</t>
        </r>
      </text>
    </comment>
    <comment ref="EO8" authorId="24" shapeId="0" xr:uid="{F1688F4A-5053-4C40-B071-B9559772508F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V9" authorId="25" shapeId="0" xr:uid="{5B909712-E3DA-4138-B650-68BC132C41F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9" authorId="26" shapeId="0" xr:uid="{6825B0E8-9D13-49DA-9920-E165498469B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Z9" authorId="27" shapeId="0" xr:uid="{37A249AE-7E95-4D88-95D4-F1E0EE20C24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E9" authorId="28" shapeId="0" xr:uid="{BCD9F63E-ED6F-4986-A946-BCE794F2085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G9" authorId="29" shapeId="0" xr:uid="{78EC080F-F7EB-4DB4-B0E8-6F9CEAEF0F9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2% ref. ao FCP, conforme Artigo 20, §6º, do RCTE/GO. </t>
      </text>
    </comment>
    <comment ref="AI9" authorId="30" shapeId="0" xr:uid="{997EF270-AC0A-4F4A-A30E-4E52C5BCE39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P9" authorId="31" shapeId="0" xr:uid="{C0F77788-4073-4710-B10D-90FF3020AE5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Q9" authorId="32" shapeId="0" xr:uid="{AFCF6AF3-5617-4DAC-8A9E-592A0991688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U9" authorId="33" shapeId="0" xr:uid="{21E04AB2-D32F-41A9-8455-F273BB03EAA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W9" authorId="34" shapeId="0" xr:uid="{B7274ACE-86CB-4FF0-9B94-9022C2256A9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CB9" authorId="35" shapeId="0" xr:uid="{14189820-0690-4CEE-9FE0-B14BF9AEB6E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CP9" authorId="20" shapeId="0" xr:uid="{A05E0A17-26EB-49A3-84E1-4791BECE6CA2}">
      <text>
        <r>
          <rPr>
            <b/>
            <sz val="9"/>
            <color indexed="81"/>
            <rFont val="Segoe UI"/>
            <family val="2"/>
          </rPr>
          <t>Venudo, Tiago de Sá(EXT):</t>
        </r>
        <r>
          <rPr>
            <sz val="9"/>
            <color indexed="81"/>
            <rFont val="Segoe UI"/>
            <family val="2"/>
          </rPr>
          <t xml:space="preserve">
Protocolo ICMS 54/2017 não se aplica para operações entre MG e PE</t>
        </r>
      </text>
    </comment>
    <comment ref="CS9" authorId="36" shapeId="0" xr:uid="{25433689-E7D3-4358-9DE6-009EB0BA7EB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de 2% REF. FCP.</t>
      </text>
    </comment>
    <comment ref="CW9" authorId="37" shapeId="0" xr:uid="{F9CA063C-F989-4F5F-AD1D-B92973DDC99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Ao realizar o ajuste da MVA para as operações interestaduais, destinadas ao Estado do Rio Grande do Sul, o fisco gaúcho realiza o ajuste considerando a carga tributária de 12%, conforme pode ser observado no item XXII da Seção III do Apêndice II do RICMS/RS, tendo em vista o benefício de redução de base de cálculo previsto no
artigo 23, inciso LXVI, do Livro I do RICMS/RS. Entretanto, o referido benefício é aplicado somente na base de cálculo do ICMS próprio do contribuinte gaúcho, não sendo aplicado, portando, na base de cálculo do ICMS devido por substituição tributária, a qual será calculada considerando a alíquota interna integral desta mercadoria.</t>
      </text>
    </comment>
    <comment ref="DN9" authorId="38" shapeId="0" xr:uid="{E7E67164-21F4-47EA-8631-FAF2CFD28CEE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9" authorId="20" shapeId="0" xr:uid="{DBC1234F-63EA-4D0C-A260-63A5D1F868DF}">
      <text>
        <r>
          <rPr>
            <b/>
            <sz val="9"/>
            <color indexed="81"/>
            <rFont val="Segoe UI"/>
            <family val="2"/>
          </rPr>
          <t>Venudo, Tiago de Sá(EXT):</t>
        </r>
        <r>
          <rPr>
            <sz val="9"/>
            <color indexed="81"/>
            <rFont val="Segoe UI"/>
            <family val="2"/>
          </rPr>
          <t xml:space="preserve">
Protocolo ICMS 54/2017 não se aplica para operações entre MG e PE</t>
        </r>
      </text>
    </comment>
    <comment ref="EO9" authorId="39" shapeId="0" xr:uid="{0B6AF4F0-F456-4BAD-9AD9-1DD204F14CC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V10" authorId="40" shapeId="0" xr:uid="{9E58BB77-6852-42B6-B39C-0D8B4A03402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10" authorId="41" shapeId="0" xr:uid="{6C3D8BB2-0812-4304-9BDE-D073DEE1FE9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Z10" authorId="42" shapeId="0" xr:uid="{4ED32D62-0FFD-4705-BABB-C2D0A9963B7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E10" authorId="43" shapeId="0" xr:uid="{2EAA36E6-AC67-430C-90A8-23DE30386D6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G10" authorId="44" shapeId="0" xr:uid="{9060D5CB-A42C-489C-9E33-6A2427A16E55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2% ref. ao FCP, conforme Artigo 20, §6º, do RCTE/GO. </t>
      </text>
    </comment>
    <comment ref="AI10" authorId="45" shapeId="0" xr:uid="{179492CE-F44E-4665-B7D8-46492E2F70A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P10" authorId="46" shapeId="0" xr:uid="{E86FCEEF-FF0E-4340-8E45-B616803E724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Q10" authorId="47" shapeId="0" xr:uid="{4E0FFC91-0A1B-490F-902D-C8FDE4C0855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U10" authorId="48" shapeId="0" xr:uid="{6D5EA8E6-B5FB-49D7-A2DF-AACEB8F1D30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W10" authorId="49" shapeId="0" xr:uid="{45B9048A-8CA1-43BC-930E-B56211332E5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CB10" authorId="50" shapeId="0" xr:uid="{BD1E2008-212E-45EF-8458-CED8A739304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CP10" authorId="20" shapeId="0" xr:uid="{5E533878-30D8-4E78-B17A-EE73DC784AD8}">
      <text>
        <r>
          <rPr>
            <b/>
            <sz val="9"/>
            <color indexed="81"/>
            <rFont val="Segoe UI"/>
            <family val="2"/>
          </rPr>
          <t>Venudo, Tiago de Sá(EXT):</t>
        </r>
        <r>
          <rPr>
            <sz val="9"/>
            <color indexed="81"/>
            <rFont val="Segoe UI"/>
            <family val="2"/>
          </rPr>
          <t xml:space="preserve">
Protocolo ICMS 54/2017 não se aplica para operações entre MG e PE</t>
        </r>
      </text>
    </comment>
    <comment ref="CS10" authorId="51" shapeId="0" xr:uid="{7DFC0C3A-F1C7-47C6-8BFB-653C85D6110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de 2% REF. FCP.</t>
      </text>
    </comment>
    <comment ref="CW10" authorId="52" shapeId="0" xr:uid="{DFEA357E-2094-4466-A4E1-3A50DD96058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Ao realizar o ajuste da MVA para as operações interestaduais, destinadas ao Estado do Rio Grande do Sul, o fisco gaúcho realiza o ajuste considerando a carga tributária de 12%, conforme pode ser observado no item XXII da Seção III do Apêndice II do RICMS/RS, tendo em vista o benefício de redução de base de cálculo previsto no
artigo 23, inciso LXVI, do Livro I do RICMS/RS. Entretanto, o referido benefício é aplicado somente na base de cálculo do ICMS próprio do contribuinte gaúcho, não sendo aplicado, portando, na base de cálculo do ICMS devido por substituição tributária, a qual será calculada considerando a alíquota interna integral desta mercadoria.</t>
      </text>
    </comment>
    <comment ref="DN10" authorId="53" shapeId="0" xr:uid="{4C2069A8-2D5A-44D0-B0B7-02D71D5E520B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10" authorId="20" shapeId="0" xr:uid="{0152AFC0-7DC9-4CE3-A0ED-E1F6C3EF1ED2}">
      <text>
        <r>
          <rPr>
            <b/>
            <sz val="9"/>
            <color indexed="81"/>
            <rFont val="Segoe UI"/>
            <family val="2"/>
          </rPr>
          <t>Venudo, Tiago de Sá(EXT):</t>
        </r>
        <r>
          <rPr>
            <sz val="9"/>
            <color indexed="81"/>
            <rFont val="Segoe UI"/>
            <family val="2"/>
          </rPr>
          <t xml:space="preserve">
Protocolo ICMS 54/2017 não se aplica para operações entre MG e PE</t>
        </r>
      </text>
    </comment>
    <comment ref="EO10" authorId="54" shapeId="0" xr:uid="{01399274-8310-4AF1-B5A1-8F58AA9FD7F5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V11" authorId="55" shapeId="0" xr:uid="{43441EB2-9002-4FE5-ABDD-2314F887447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11" authorId="56" shapeId="0" xr:uid="{7862A718-A7E9-4212-8ADA-5D172D61ED7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Z11" authorId="57" shapeId="0" xr:uid="{F5DDCB89-CD75-4F9B-B326-68A3CD1E734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E11" authorId="58" shapeId="0" xr:uid="{EF47558A-F953-4DDB-A941-BDBECAC2411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G11" authorId="59" shapeId="0" xr:uid="{94DD812A-FD46-4914-AD6C-400DF73EA71A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2% ref. ao FCP, conforme Artigo 20, §6º, do RCTE/GO. </t>
      </text>
    </comment>
    <comment ref="AI11" authorId="60" shapeId="0" xr:uid="{8A9815C4-638A-4757-8F49-073F37DD32E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P11" authorId="61" shapeId="0" xr:uid="{D61B4975-CFD5-4279-9077-8FD59CB8192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Q11" authorId="62" shapeId="0" xr:uid="{09E4BA41-EE29-49D3-A0A8-F3B1A7D6D43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U11" authorId="63" shapeId="0" xr:uid="{632C74ED-4717-42ED-A9FB-C849AD0AEE1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W11" authorId="64" shapeId="0" xr:uid="{53304B21-3C56-494A-ABEA-67B5AF93E9F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CB11" authorId="65" shapeId="0" xr:uid="{6462398E-36B7-4234-BA59-4206E651D17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CP11" authorId="20" shapeId="0" xr:uid="{A6BCFC17-9B95-4BF7-BBA4-98C856DE28BB}">
      <text>
        <r>
          <rPr>
            <b/>
            <sz val="9"/>
            <color indexed="81"/>
            <rFont val="Segoe UI"/>
            <family val="2"/>
          </rPr>
          <t>Venudo, Tiago de Sá(EXT):</t>
        </r>
        <r>
          <rPr>
            <sz val="9"/>
            <color indexed="81"/>
            <rFont val="Segoe UI"/>
            <family val="2"/>
          </rPr>
          <t xml:space="preserve">
Protocolo ICMS 54/2017 não se aplica para operações entre MG e PE</t>
        </r>
      </text>
    </comment>
    <comment ref="CS11" authorId="66" shapeId="0" xr:uid="{779E4600-26FC-4E64-A809-A074FAF9D4E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de 2% REF. FCP.</t>
      </text>
    </comment>
    <comment ref="CW11" authorId="67" shapeId="0" xr:uid="{17EFEB38-0E78-4F79-B250-3C71F898767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Ao realizar o ajuste da MVA para as operações interestaduais, destinadas ao Estado do Rio Grande do Sul, o fisco gaúcho realiza o ajuste considerando a carga tributária de 12%, conforme pode ser observado no item XXII da Seção III do Apêndice II do RICMS/RS, tendo em vista o benefício de redução de base de cálculo previsto no
artigo 23, inciso LXVI, do Livro I do RICMS/RS. Entretanto, o referido benefício é aplicado somente na base de cálculo do ICMS próprio do contribuinte gaúcho, não sendo aplicado, portando, na base de cálculo do ICMS devido por substituição tributária, a qual será calculada considerando a alíquota interna integral desta mercadoria.</t>
      </text>
    </comment>
    <comment ref="DN11" authorId="68" shapeId="0" xr:uid="{A6C61EB3-7440-4F10-8DA8-BC1C7E08DA56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11" authorId="20" shapeId="0" xr:uid="{178EDEE6-4F02-4786-886F-87160F94CA0A}">
      <text>
        <r>
          <rPr>
            <b/>
            <sz val="9"/>
            <color indexed="81"/>
            <rFont val="Segoe UI"/>
            <family val="2"/>
          </rPr>
          <t>Venudo, Tiago de Sá(EXT):</t>
        </r>
        <r>
          <rPr>
            <sz val="9"/>
            <color indexed="81"/>
            <rFont val="Segoe UI"/>
            <family val="2"/>
          </rPr>
          <t xml:space="preserve">
Protocolo ICMS 54/2017 não se aplica para operações entre MG e PE</t>
        </r>
      </text>
    </comment>
    <comment ref="EO11" authorId="69" shapeId="0" xr:uid="{A0FE5001-4BB0-451A-AD7C-01B4A45AB79D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V12" authorId="70" shapeId="0" xr:uid="{E1077499-1499-4D60-B76A-332C4033DF7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12" authorId="71" shapeId="0" xr:uid="{5CF90B1D-6CA6-40D0-B4C3-F6B9958A93A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12" authorId="72" shapeId="0" xr:uid="{F577C0B5-CB5A-4829-BC5C-A92CA01E954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2" authorId="73" shapeId="0" xr:uid="{85F53CC6-8B0D-4F1B-AC08-627AF914236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2" authorId="74" shapeId="0" xr:uid="{D5958922-9144-4870-8CF5-574F5DB2123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2" authorId="75" shapeId="0" xr:uid="{8165EE72-12F1-4900-AC9B-9BA62E882B4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12" authorId="76" shapeId="0" xr:uid="{59EDD837-968F-4730-83FA-9817F86322D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2" authorId="77" shapeId="0" xr:uid="{AC495865-808C-4877-88DD-86082E55B204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2" authorId="78" shapeId="0" xr:uid="{189BC1CC-6B1A-4B12-8081-C651DC3E657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13" authorId="79" shapeId="0" xr:uid="{E76727CB-08BC-48F9-8570-AA1022083B4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13" authorId="80" shapeId="0" xr:uid="{E0FB9678-3F05-41F9-8A2D-F7A058587FD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13" authorId="81" shapeId="0" xr:uid="{745451FA-736D-4329-AB42-2CFC2A47313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3" authorId="82" shapeId="0" xr:uid="{308F5CD2-6BC4-4FE1-8851-12E26889C3F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3" authorId="83" shapeId="0" xr:uid="{D96A4529-40A6-4100-9389-317C7EF649A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3" authorId="84" shapeId="0" xr:uid="{73C101F4-5672-45E4-B151-A4A71AD669B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13" authorId="85" shapeId="0" xr:uid="{203C7129-D33D-47A8-8219-9E2ADCCBFF9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3" authorId="86" shapeId="0" xr:uid="{CCE79F4E-3412-4263-B9ED-7FD8F5CD96D8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3" authorId="87" shapeId="0" xr:uid="{88B3A776-13C4-4371-B424-B592510E429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14" authorId="88" shapeId="0" xr:uid="{C17A3C67-F422-40D5-9BE9-FF9D432642B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14" authorId="89" shapeId="0" xr:uid="{D0151370-A85B-468D-9E98-8D5AA9A5922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14" authorId="90" shapeId="0" xr:uid="{874B286A-05DF-4278-BFA5-08976A9E9E6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4" authorId="91" shapeId="0" xr:uid="{129B55D6-51F2-4C92-BA0A-F5943985235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4" authorId="92" shapeId="0" xr:uid="{F2FC4EB0-7D67-4B7A-A793-59B9483242A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4" authorId="93" shapeId="0" xr:uid="{A0F69883-9E85-4BB8-9D4C-7BF1D6B8FB7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14" authorId="94" shapeId="0" xr:uid="{264DBFAB-9796-4BEE-BE39-F8CF7E5DC86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4" authorId="95" shapeId="0" xr:uid="{95C373C0-1DCF-401C-91CE-5DBEDADAFC00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4" authorId="96" shapeId="0" xr:uid="{1FD19616-B5B7-4BF0-BE89-9ED697BBB38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15" authorId="97" shapeId="0" xr:uid="{27B0F87F-5F71-454C-95C6-16F4C59D5896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Artigo 8º, inc. VIII, do Anexo IX, do RCTE +Artigo 1º, § 8º, do Anexo IX, do RCTE  </t>
      </text>
    </comment>
    <comment ref="AE15" authorId="98" shapeId="0" xr:uid="{3C02A3A9-644F-47E2-9F6F-C7C6B8F758D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5" authorId="99" shapeId="0" xr:uid="{5DBBE28F-567D-489E-856E-D48AC731D6E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5" authorId="100" shapeId="0" xr:uid="{E3221914-92B9-48A0-955C-AC94A939CD4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5" authorId="101" shapeId="0" xr:uid="{27162BFE-515B-49DB-803B-B25FCD4B0C6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16" authorId="102" shapeId="0" xr:uid="{38DC06BD-FBF5-4E51-9614-3D6BACE02B4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6" authorId="103" shapeId="0" xr:uid="{61BB7C23-46C3-45A5-9E9B-4BEC1EEDD0B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6" authorId="104" shapeId="0" xr:uid="{5E4C67D2-6CE9-4573-B9C0-840D3CC95A1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6" authorId="105" shapeId="0" xr:uid="{A2CD9707-6971-41C0-AFD7-34B3D71A8E2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V17" authorId="106" shapeId="0" xr:uid="{E550938B-76C8-4BC7-AAC1-5EFD0FB8731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17" authorId="107" shapeId="0" xr:uid="{3688A763-17A4-4ADD-AF5B-69CA7A52A55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17" authorId="108" shapeId="0" xr:uid="{C38DE865-F818-4C73-8C24-E75F1F59276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7" authorId="109" shapeId="0" xr:uid="{FFF94E59-DDB4-4A77-B61F-EEE5E7D1DEB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7" authorId="110" shapeId="0" xr:uid="{9EBC850F-F918-4487-B195-BE6CCDE3DB0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7" authorId="111" shapeId="0" xr:uid="{AA4520E2-F9D2-4344-AF21-CBDF8A2948C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17" authorId="112" shapeId="0" xr:uid="{E0855CAE-D6B3-48B5-967F-E1B1325611A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7" authorId="113" shapeId="0" xr:uid="{5C668B1B-2567-44D5-8EFB-99A9B4146EFD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7" authorId="114" shapeId="0" xr:uid="{CAECEF63-6799-45E3-9797-D1D9BFB1260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18" authorId="115" shapeId="0" xr:uid="{FDAA0E5F-B6C7-40E5-B2C0-552C2FC03B9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18" authorId="116" shapeId="0" xr:uid="{A86BDF38-F794-469A-AA1C-0A845C394D2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18" authorId="117" shapeId="0" xr:uid="{DD084D9C-8298-4EA2-B909-15B83273413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8" authorId="118" shapeId="0" xr:uid="{6328DED1-6CED-4793-8378-B564778BA7F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8" authorId="119" shapeId="0" xr:uid="{00E05AEF-9DBA-4F26-9562-F5A63C6F7FA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8" authorId="120" shapeId="0" xr:uid="{D2579767-F61F-40A1-8590-22C8728450F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18" authorId="121" shapeId="0" xr:uid="{07EE5573-AFFD-4D94-9CDC-8AAE795EA60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8" authorId="122" shapeId="0" xr:uid="{869B275C-0D4E-42D9-8302-BD205BA5C425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8" authorId="123" shapeId="0" xr:uid="{DA1220AF-44C9-4351-A0BD-B67F84DF9AC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19" authorId="124" shapeId="0" xr:uid="{B363F444-64A3-4729-A598-4AA5BD292B3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19" authorId="125" shapeId="0" xr:uid="{205B76F1-6130-4E21-9B48-BF57F10CE1F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19" authorId="126" shapeId="0" xr:uid="{019A6990-2A23-4675-9472-DA4E49DFD9C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19" authorId="127" shapeId="0" xr:uid="{F163CEBE-61E3-4C5E-B88C-8FAE90D2787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19" authorId="128" shapeId="0" xr:uid="{26CFEE97-3038-475C-9787-7B1B2CFB7E6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19" authorId="129" shapeId="0" xr:uid="{37BD693B-9B1F-4D5D-A54A-284DE007226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19" authorId="130" shapeId="0" xr:uid="{69427D3E-28BD-4BEF-8103-CC01F7153CD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19" authorId="131" shapeId="0" xr:uid="{96313DF6-46CB-4B8B-BFC4-6F9E0ADCB6C1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19" authorId="132" shapeId="0" xr:uid="{616477D1-34DB-45B3-83F7-E0F4D901D03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20" authorId="133" shapeId="0" xr:uid="{23963A19-9AB7-4410-9785-2119D2E82A6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20" authorId="134" shapeId="0" xr:uid="{9F8E6C89-9F4D-424F-A2C1-137F27E8B8D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Z20" authorId="135" shapeId="0" xr:uid="{09A60003-9423-4594-848F-BCE6DD98776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20" authorId="136" shapeId="0" xr:uid="{37551BD8-250C-4632-93A5-8219A616EF7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0" authorId="137" shapeId="0" xr:uid="{3DBE308D-AF47-4528-9700-2A2969A3F79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0" authorId="138" shapeId="0" xr:uid="{B3442352-A57C-4B78-9459-EF2967FECB3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0" authorId="139" shapeId="0" xr:uid="{DCBEAD7C-4200-4C02-963C-8EEDC2019E3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CB20" authorId="140" shapeId="0" xr:uid="{BD191777-6B55-4A8F-AF2B-FC48721A66D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de 1% REF. FCP</t>
      </text>
    </comment>
    <comment ref="CP20" authorId="20" shapeId="0" xr:uid="{3B105CB1-D8D6-41E8-A7C2-3D9F4FDFBA9F}">
      <text>
        <r>
          <rPr>
            <b/>
            <sz val="9"/>
            <color indexed="81"/>
            <rFont val="Segoe UI"/>
            <family val="2"/>
          </rPr>
          <t>Venudo, Tiago de Sá(EXT):</t>
        </r>
        <r>
          <rPr>
            <sz val="9"/>
            <color indexed="81"/>
            <rFont val="Segoe UI"/>
            <family val="2"/>
          </rPr>
          <t xml:space="preserve">
Protocolo ICMS 54/2017 não se aplica para operações entre MG e PE</t>
        </r>
      </text>
    </comment>
    <comment ref="CS20" authorId="141" shapeId="0" xr:uid="{9B38FC73-971F-48CE-ADFA-B6C87B058FC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Adicionado de 2% REF. FCP.</t>
      </text>
    </comment>
    <comment ref="CW20" authorId="142" shapeId="0" xr:uid="{C9A4E9F4-DEE7-494D-9E3F-1BB20F65637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Ao realizar o ajuste da MVA para as operações interestaduais, destinadas ao Estado do Rio Grande do Sul, o fisco gaúcho realiza o ajuste considerando a carga tributária de 12%, conforme pode ser observado no item XXII da Seção III do Apêndice II do RICMS/RS, tendo em vista o benefício de redução de base de cálculo previsto no
artigo 23, inciso LXVI, do Livro I do RICMS/RS. Entretanto, o referido benefício é aplicado somente na base de cálculo do ICMS próprio do contribuinte gaúcho, não sendo aplicado, portando, na base de cálculo do ICMS devido por substituição tributária, a qual será calculada considerando a alíquota interna integral desta mercadoria.</t>
      </text>
    </comment>
    <comment ref="DN20" authorId="143" shapeId="0" xr:uid="{068B9B44-5668-4913-8D72-FF77019DFD37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DQ20" authorId="20" shapeId="0" xr:uid="{82CE6B00-6071-459F-A89A-C94B872E241C}">
      <text>
        <r>
          <rPr>
            <b/>
            <sz val="9"/>
            <color indexed="81"/>
            <rFont val="Segoe UI"/>
            <family val="2"/>
          </rPr>
          <t>Venudo, Tiago de Sá(EXT):</t>
        </r>
        <r>
          <rPr>
            <sz val="9"/>
            <color indexed="81"/>
            <rFont val="Segoe UI"/>
            <family val="2"/>
          </rPr>
          <t xml:space="preserve">
Protocolo ICMS 54/2017 não se aplica para operações entre MG e PE</t>
        </r>
      </text>
    </comment>
    <comment ref="EO20" authorId="144" shapeId="0" xr:uid="{AFA7862B-A962-40B0-99DA-E002A09EA199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V21" authorId="145" shapeId="0" xr:uid="{765E5C3A-7CDD-4B43-9ECD-C5358069F0D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21" authorId="146" shapeId="0" xr:uid="{CA1FC74C-5F3E-4F51-9E56-C295E160186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21" authorId="147" shapeId="0" xr:uid="{4E7A5DC5-0A73-4335-83EE-27347FF6F02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1" authorId="148" shapeId="0" xr:uid="{BAA620E1-8AA4-45CE-8AC3-6B95F3E82CB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1" authorId="149" shapeId="0" xr:uid="{E92FAC30-BDE1-488C-BAFE-CFE97F74A8A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1" authorId="150" shapeId="0" xr:uid="{535F358E-22DF-47B5-8802-3C4E666E200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21" authorId="151" shapeId="0" xr:uid="{1B4A811E-A2B4-4CF3-B135-73959B7AF5D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1" authorId="152" shapeId="0" xr:uid="{527DF63D-22A5-4A5C-AA7B-E9BA057CCA53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1" authorId="153" shapeId="0" xr:uid="{36A8D589-9C6F-43DD-86AC-33CBFE27FB5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22" authorId="154" shapeId="0" xr:uid="{990AB74A-A2E5-4F64-940B-744FF677EB2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22" authorId="155" shapeId="0" xr:uid="{8CF7A1F1-C69E-4371-A53A-3D370F8039B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22" authorId="156" shapeId="0" xr:uid="{C25CFFB2-B8E8-4F0C-89B2-78D33874C0D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2" authorId="157" shapeId="0" xr:uid="{AE771EB5-7BB4-4307-B5E2-0DEDD51915A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2" authorId="158" shapeId="0" xr:uid="{4CDFD746-C816-459A-90C7-A50E019E627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2" authorId="159" shapeId="0" xr:uid="{12994D15-FBFC-4CEA-AE44-0C56DA6833B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22" authorId="160" shapeId="0" xr:uid="{589C9C45-2B99-48A1-821B-421C4D757C6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2" authorId="161" shapeId="0" xr:uid="{7FDF975B-D3E4-45FA-9C7C-501C3D6A215F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2" authorId="162" shapeId="0" xr:uid="{768C5F7B-AC67-4FCE-838B-0EDD4041D0D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23" authorId="163" shapeId="0" xr:uid="{49E70FC2-D697-439F-BCBC-2CDE501372F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23" authorId="164" shapeId="0" xr:uid="{EAEBC9DF-E5E1-4123-9392-BE7224743F3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23" authorId="165" shapeId="0" xr:uid="{C4412865-9960-4CC8-979A-E267BFF6EAD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3" authorId="166" shapeId="0" xr:uid="{56BEEF28-CDB2-47F6-8462-8E53CEEA6EF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3" authorId="167" shapeId="0" xr:uid="{30A028AD-5874-4CCF-852B-A1E7974A5FD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3" authorId="168" shapeId="0" xr:uid="{CC985260-9577-4C11-A2E9-063C6C0B448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23" authorId="169" shapeId="0" xr:uid="{B6E026D6-BCAB-485F-9063-08CD329D863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3" authorId="170" shapeId="0" xr:uid="{9B3DBF88-F3B7-47B0-A4E6-2C723A41C86D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3" authorId="171" shapeId="0" xr:uid="{908B571A-D3BD-448C-B5F3-6E6F20B181B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24" authorId="172" shapeId="0" xr:uid="{6478CEAD-7816-48DC-BA3A-12DB289F173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24" authorId="173" shapeId="0" xr:uid="{83AFB7DD-FB9C-4FB0-BF5A-7AEC8C9EEF5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24" authorId="174" shapeId="0" xr:uid="{BAC742BE-3204-4C82-AFE1-E8424ED7A94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4" authorId="175" shapeId="0" xr:uid="{ABBDAEEF-5FFF-4109-8B86-FF9CBC11F1B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4" authorId="176" shapeId="0" xr:uid="{2CCC56F8-596A-4583-BFA1-91A782E52C5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4" authorId="177" shapeId="0" xr:uid="{7B346C25-678B-47F7-A54C-BA7B195C97C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24" authorId="178" shapeId="0" xr:uid="{47E13B7E-9661-450F-B8B7-4A9DD848BBF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4" authorId="179" shapeId="0" xr:uid="{0F72911A-1537-438E-BBDF-C035B01E5229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4" authorId="180" shapeId="0" xr:uid="{0E1D4933-9838-4B97-9FB5-D98FF093945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25" authorId="181" shapeId="0" xr:uid="{C947A3F7-91B5-414E-A1C7-378291692E0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25" authorId="182" shapeId="0" xr:uid="{D7E6BEDB-9CB8-4FBD-96B5-266B5748A5E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25" authorId="183" shapeId="0" xr:uid="{1A0244B1-22B1-443E-BE89-7A85DF4CB51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5" authorId="184" shapeId="0" xr:uid="{69009C73-51DD-443B-9EB2-A856BA6898C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5" authorId="185" shapeId="0" xr:uid="{A867C873-7E97-4BF4-BA7F-CE41DF10431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5" authorId="186" shapeId="0" xr:uid="{01FFDE17-F35D-405B-88A9-289403955B1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25" authorId="187" shapeId="0" xr:uid="{01267A7E-1730-4985-A5AD-2E2819F82E4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5" authorId="188" shapeId="0" xr:uid="{5A566EB2-F5E5-4E19-9E8F-6476FAC8469E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5" authorId="189" shapeId="0" xr:uid="{C0F9EFA9-F83D-42DC-84CA-5B53C9A211F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V26" authorId="190" shapeId="0" xr:uid="{230A1203-5B58-4F8F-A601-EAA0E3089CC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W26" authorId="191" shapeId="0" xr:uid="{515CE2F6-6707-48DF-BF60-8A578BEAAD0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Item 29, Parte 1 do Anexo II do RICMS/MG.</t>
      </text>
    </comment>
    <comment ref="AE26" authorId="192" shapeId="0" xr:uid="{4EB8332B-C52B-4626-AD98-F9264CF772F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6" authorId="193" shapeId="0" xr:uid="{A4374E0B-1081-43F8-920D-E5AD178A567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6" authorId="194" shapeId="0" xr:uid="{D88A974F-AF73-416D-985A-0F15C578951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6" authorId="195" shapeId="0" xr:uid="{7F535C1D-ED2F-4D44-842D-9E227C11AC1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DQ26" authorId="196" shapeId="0" xr:uid="{A90DBF21-7992-4D0E-A866-8B0F88822B0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Incido III da Cláusula quarta do Protocolo ICMS 95/2008</t>
      </text>
    </comment>
    <comment ref="EO26" authorId="197" shapeId="0" xr:uid="{B092367F-A3FF-4B2C-B9FF-38D94F64B777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>
      </text>
    </comment>
    <comment ref="ER26" authorId="198" shapeId="0" xr:uid="{0391DFC6-B7B5-4781-9BB9-4B3202091F8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Inciso III da Cláusula quarta do Protocolo ICMS 95/2008</t>
      </text>
    </comment>
    <comment ref="AE27" authorId="199" shapeId="0" xr:uid="{69CF4452-C06E-4863-B218-5237536B2C9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7" authorId="200" shapeId="0" xr:uid="{5FE89C48-94AB-4CC8-9EA4-A42275EBFE0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7" authorId="201" shapeId="0" xr:uid="{1819E329-CA08-46F9-88C7-E66411E3B8E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7" authorId="202" shapeId="0" xr:uid="{5CF8AA84-49C0-44E1-9DCE-8E0FED61712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AE28" authorId="203" shapeId="0" xr:uid="{08FC0D3E-F58A-4492-97EF-920EC7F1B6E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8" authorId="204" shapeId="0" xr:uid="{6B5D6238-ED0B-42E5-9C32-6FC304E3BA3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8" authorId="205" shapeId="0" xr:uid="{BA5535D7-6248-44A9-A942-1B674427C86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8" authorId="206" shapeId="0" xr:uid="{03256B88-E47B-4DD2-8FAD-D313805DD91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V29" authorId="207" shapeId="0" xr:uid="{85F0B796-BFD5-4818-8015-D39A39F560F3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Artigo 8º, inc. VIII, do Anexo IX, do RCTE +Artigo 1º, § 8º, do Anexo IX, do RCTE  </t>
      </text>
    </comment>
    <comment ref="AE29" authorId="208" shapeId="0" xr:uid="{363563E4-F006-44F1-9064-98DCC61083B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29" authorId="209" shapeId="0" xr:uid="{C9CC7688-D465-45FC-877A-C13741D966E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29" authorId="210" shapeId="0" xr:uid="{2A5F1C0E-E96D-41D5-AD48-FA285E5BC43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29" authorId="211" shapeId="0" xr:uid="{7F3D61EF-2C56-43A2-A76E-B3705C144AA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V30" authorId="212" shapeId="0" xr:uid="{2621F363-317E-4E8E-BC85-6D4D11D8583B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Artigo 8º, inc. VIII, do Anexo IX, do RCTE +Artigo 1º, § 8º, do Anexo IX, do RCTE  </t>
      </text>
    </comment>
    <comment ref="AE30" authorId="213" shapeId="0" xr:uid="{43058465-312A-4254-99E7-C3EB539C3FC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30" authorId="214" shapeId="0" xr:uid="{B2431537-42D0-4FA1-853F-36BCAE1A290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30" authorId="215" shapeId="0" xr:uid="{92139BEF-FBF0-459D-A316-F113157EFF2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30" authorId="216" shapeId="0" xr:uid="{FA2C4499-E187-4AC8-9B4F-38D23A226CD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V31" authorId="217" shapeId="0" xr:uid="{76379EA2-3E6B-4F32-A9AC-F333AE5A63BE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Artigo 8º, inc. VIII, do Anexo IX, do RCTE +Artigo 1º, § 8º, do Anexo IX, do RCTE  </t>
      </text>
    </comment>
    <comment ref="AE31" authorId="218" shapeId="0" xr:uid="{E7CC452C-98B3-4D26-9776-9EA6E436E4B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31" authorId="219" shapeId="0" xr:uid="{12EB8623-C34B-41CD-B086-DFDB014A1BA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31" authorId="220" shapeId="0" xr:uid="{D3D48DCB-A797-4005-884F-F5CB74116C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31" authorId="221" shapeId="0" xr:uid="{B884E1C7-2F9D-4589-A18B-66C123F88C7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V32" authorId="222" shapeId="0" xr:uid="{BAC81597-5AE3-499D-B477-A834C711E357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Artigo 8º, inc. VIII, do Anexo IX, do RCTE +Artigo 1º, § 8º, do Anexo IX, do RCTE  </t>
      </text>
    </comment>
    <comment ref="AE32" authorId="223" shapeId="0" xr:uid="{EF1951FD-06BF-4213-BDAB-D60FAB4B50D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32" authorId="224" shapeId="0" xr:uid="{4B922600-530E-4327-98C6-54C1933E6CC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32" authorId="225" shapeId="0" xr:uid="{D186AC96-14B8-4D53-A3C5-248B9E7CC55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32" authorId="226" shapeId="0" xr:uid="{90E09C11-0D85-4312-9E4C-F3C0D94E896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V33" authorId="227" shapeId="0" xr:uid="{7A87D000-8410-468D-A755-E81C26A6DCDE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Artigo 8º, inc. VIII, do Anexo IX, do RCTE +Artigo 1º, § 8º, do Anexo IX, do RCTE  </t>
      </text>
    </comment>
    <comment ref="AE33" authorId="228" shapeId="0" xr:uid="{AE711F8C-CB90-4CE4-94ED-D60F8F293A3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33" authorId="229" shapeId="0" xr:uid="{17C9A217-C8FA-4391-BF29-7501DE2A4C6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33" authorId="230" shapeId="0" xr:uid="{C336F4D7-46A5-4B72-9331-71F88A158CC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33" authorId="231" shapeId="0" xr:uid="{54B8583F-B9C2-44DD-B215-19149017786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  <comment ref="V34" authorId="232" shapeId="0" xr:uid="{6A470982-339A-43D7-92F9-CB7974B7206A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Artigo 8º, inc. VIII, do Anexo IX, do RCTE +Artigo 1º, § 8º, do Anexo IX, do RCTE  </t>
      </text>
    </comment>
    <comment ref="AE34" authorId="233" shapeId="0" xr:uid="{7639318B-DD79-499F-AFEA-5F912C3406C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20%, mas para medicamento da NCM 3004 será aplicado o percentual de 17%</t>
      </text>
    </comment>
    <comment ref="AI34" authorId="234" shapeId="0" xr:uid="{3DD3ECCD-8C27-4A40-8413-4F5B4814799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Alíquota padrão 18%, mas para medicamento genérico será aplicado o percentual de 12%
Para cosméticos da NCM 3307 a alíquota é 25% com adicional FCP de 2%</t>
      </text>
    </comment>
    <comment ref="AQ34" authorId="235" shapeId="0" xr:uid="{E0F3A2FF-D6E0-42C9-8F74-B6B7C6FF756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2%</t>
      </text>
    </comment>
    <comment ref="AW34" authorId="236" shapeId="0" xr:uid="{629E55E2-71AB-409A-8642-0EAEF7A8957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Com adicional FCP 1%</t>
      </text>
    </comment>
  </commentList>
</comments>
</file>

<file path=xl/sharedStrings.xml><?xml version="1.0" encoding="utf-8"?>
<sst xmlns="http://schemas.openxmlformats.org/spreadsheetml/2006/main" count="10346" uniqueCount="774">
  <si>
    <t>SYSTANE ULTRA MDPF 10ML - BR</t>
  </si>
  <si>
    <t>AZOPT 1% 5ML-BR</t>
  </si>
  <si>
    <t>AZORGA 5ML-BR</t>
  </si>
  <si>
    <t>AZORGA 6ML-BR</t>
  </si>
  <si>
    <t>SIMBRINZA 5ML TRD-BR</t>
  </si>
  <si>
    <t>SIMBRINZA 8ML-BR</t>
  </si>
  <si>
    <t>VIGADEXA 5ML TRD-BR</t>
  </si>
  <si>
    <t>VIGAMOX 5ML TRD-BR</t>
  </si>
  <si>
    <t>BU</t>
  </si>
  <si>
    <t>Descrição</t>
  </si>
  <si>
    <t>Lista</t>
  </si>
  <si>
    <t>NCM</t>
  </si>
  <si>
    <t>EAN</t>
  </si>
  <si>
    <t>CST</t>
  </si>
  <si>
    <t>Origem</t>
  </si>
  <si>
    <t>PIS/COFINS</t>
  </si>
  <si>
    <t>IPI</t>
  </si>
  <si>
    <t>DE&amp;OH</t>
  </si>
  <si>
    <t>EJB2E00</t>
  </si>
  <si>
    <t>Negativa</t>
  </si>
  <si>
    <t>Importado</t>
  </si>
  <si>
    <t>Monofásico</t>
  </si>
  <si>
    <t>EJBSY00</t>
  </si>
  <si>
    <t>-</t>
  </si>
  <si>
    <t>7896548198957</t>
  </si>
  <si>
    <t>EJBSZ00</t>
  </si>
  <si>
    <t>EJFEC00</t>
  </si>
  <si>
    <t>EJBSD00</t>
  </si>
  <si>
    <t>EJBSF00</t>
  </si>
  <si>
    <t>EJBNB00</t>
  </si>
  <si>
    <t>EJCBB00</t>
  </si>
  <si>
    <t>7896548113479</t>
  </si>
  <si>
    <t>EJCDA00</t>
  </si>
  <si>
    <t>7896548133613</t>
  </si>
  <si>
    <t>Nacional</t>
  </si>
  <si>
    <t>Positiva</t>
  </si>
  <si>
    <t>FARMA</t>
  </si>
  <si>
    <t>ECBBB00</t>
  </si>
  <si>
    <t>ECBWA00</t>
  </si>
  <si>
    <t>ECBWB00</t>
  </si>
  <si>
    <t>ECB7B00</t>
  </si>
  <si>
    <t>ECB7C00</t>
  </si>
  <si>
    <t>CLC</t>
  </si>
  <si>
    <t>EKBLF00</t>
  </si>
  <si>
    <t>0300650356459</t>
  </si>
  <si>
    <t>EKBMB00</t>
  </si>
  <si>
    <t>EKBME00</t>
  </si>
  <si>
    <t>EFFLC00</t>
  </si>
  <si>
    <t>7896548197158</t>
  </si>
  <si>
    <t>EFFHD00</t>
  </si>
  <si>
    <t>7896548112229</t>
  </si>
  <si>
    <t>AL</t>
  </si>
  <si>
    <t>MS</t>
  </si>
  <si>
    <t>MT</t>
  </si>
  <si>
    <t>PR</t>
  </si>
  <si>
    <t>RS</t>
  </si>
  <si>
    <t>Outros</t>
  </si>
  <si>
    <t>3004.90.99</t>
  </si>
  <si>
    <t>7896548197738</t>
  </si>
  <si>
    <t>0300651507775</t>
  </si>
  <si>
    <t>3401.11.90</t>
  </si>
  <si>
    <t>0300651429206</t>
  </si>
  <si>
    <t>Referencia</t>
  </si>
  <si>
    <t>3004.90.69</t>
  </si>
  <si>
    <t>Similar</t>
  </si>
  <si>
    <t>3004.90.79</t>
  </si>
  <si>
    <t>7896548197967</t>
  </si>
  <si>
    <t>7896548199855</t>
  </si>
  <si>
    <t>7896548199565</t>
  </si>
  <si>
    <t>7896548199572</t>
  </si>
  <si>
    <t>3307.90.00</t>
  </si>
  <si>
    <t>0300651361070</t>
  </si>
  <si>
    <t>0300653611784</t>
  </si>
  <si>
    <t>CIRÚRGICA</t>
  </si>
  <si>
    <t>7896548168745</t>
  </si>
  <si>
    <t>3004.90.39</t>
  </si>
  <si>
    <t>3004.32.90</t>
  </si>
  <si>
    <t>7896548197554</t>
  </si>
  <si>
    <t>7896548140581</t>
  </si>
  <si>
    <t>3004.20.99</t>
  </si>
  <si>
    <t>7896548139585</t>
  </si>
  <si>
    <t>0300655144037</t>
  </si>
  <si>
    <t>FATORES DE CONVERSÃO PARA PMC</t>
  </si>
  <si>
    <t>LISTA POSITIVA</t>
  </si>
  <si>
    <t>LISTA NEGATIVA</t>
  </si>
  <si>
    <t>LISTA NEUTRA</t>
  </si>
  <si>
    <t>Preço 18%</t>
  </si>
  <si>
    <t>OF PUREMOIST PROMOCIONAL (300ML + 120ML)</t>
  </si>
  <si>
    <t>OF PUREMOIST TRAVEL PACK (90ML)</t>
  </si>
  <si>
    <t>OF REPLENISH PROMOCIONAL (300ML + 120ML)</t>
  </si>
  <si>
    <t>CLARIL 15ML</t>
  </si>
  <si>
    <t>CLAROFT 15ML</t>
  </si>
  <si>
    <t>LACRIMA PLUS 15ML</t>
  </si>
  <si>
    <t>OFTANE 15ML (ASPEX)</t>
  </si>
  <si>
    <t>SYSTANE COMPLETE 10ML</t>
  </si>
  <si>
    <t>SYSTANE ULTRA 10ML (ASPEX)</t>
  </si>
  <si>
    <t>SYSTANE ULTRA 15ML (ASPEX)</t>
  </si>
  <si>
    <t>Cód. SAP</t>
  </si>
  <si>
    <t>Ativo</t>
  </si>
  <si>
    <t>S</t>
  </si>
  <si>
    <t>Caixa de embarque</t>
  </si>
  <si>
    <t>Qtdd por caixa</t>
  </si>
  <si>
    <t>0300651418477</t>
  </si>
  <si>
    <t>0300651481198</t>
  </si>
  <si>
    <t>0300658052582</t>
  </si>
  <si>
    <t>0300652510149</t>
  </si>
  <si>
    <t>Vendas origem UF São Paulo</t>
  </si>
  <si>
    <t>Trib. PIS/COFINS</t>
  </si>
  <si>
    <t>Regulado</t>
  </si>
  <si>
    <t>Liberado</t>
  </si>
  <si>
    <t>S1E2 - PREPARAÇÕES ANTIGLAUCOMAS E MIÓTICAS TÓPICAS</t>
  </si>
  <si>
    <t>1006811140010</t>
  </si>
  <si>
    <t>S1F - MIDRIÁTICOS E CICLOPLÉGICOS</t>
  </si>
  <si>
    <t>S1A - ANTIINFECCIOS OFTALMOLÓGICOS</t>
  </si>
  <si>
    <t>S1C1 - ASSOCIAÇÕES OFTALMOLÓGICAS CORTICOSTERÓIDES COM ANTIINFECCIOSOS</t>
  </si>
  <si>
    <t>1006811120028</t>
  </si>
  <si>
    <t>1006810900011</t>
  </si>
  <si>
    <t>S1G5 - DESCONGESTIONANTES OFTALMOLÓGICOS, SIMPATICOMIMÉTICOS</t>
  </si>
  <si>
    <t>1006811150016</t>
  </si>
  <si>
    <t>S1G3 - ANTIALÉRGICOS OFTAMOLÓGICOS, MÚLTIPLA AÇÃO</t>
  </si>
  <si>
    <t>1006811100051</t>
  </si>
  <si>
    <t>S1H - ANESTÉSICOS OFTALMOLÓGICOS LOCAIS</t>
  </si>
  <si>
    <t>1006810870015</t>
  </si>
  <si>
    <t>1006811020015</t>
  </si>
  <si>
    <t>1006811080018</t>
  </si>
  <si>
    <t>1006811080026</t>
  </si>
  <si>
    <t>1006811310013</t>
  </si>
  <si>
    <t>1006811310021</t>
  </si>
  <si>
    <t>1006811070012</t>
  </si>
  <si>
    <t>Regime de preço</t>
  </si>
  <si>
    <t>Registro</t>
  </si>
  <si>
    <t>Classe terapêutica</t>
  </si>
  <si>
    <t>Status CMED</t>
  </si>
  <si>
    <t>---</t>
  </si>
  <si>
    <t xml:space="preserve">SYSTANE HIDRATAÇÃO MDPF 10ML </t>
  </si>
  <si>
    <t>PATANOL S 2.5ML-BR</t>
  </si>
  <si>
    <t>13.001.01</t>
  </si>
  <si>
    <t>MYDRIACYL 5ML</t>
  </si>
  <si>
    <t>ANESTALCON 5ML</t>
  </si>
  <si>
    <t>CEST</t>
  </si>
  <si>
    <t>13.001.00</t>
  </si>
  <si>
    <t>13.003.00</t>
  </si>
  <si>
    <t>13.004.01</t>
  </si>
  <si>
    <t>20.034.01</t>
  </si>
  <si>
    <t>20.033.00</t>
  </si>
  <si>
    <t>OFX PROMO (355ML + 355ML)/LC BR</t>
  </si>
  <si>
    <t>SYSTANE LID WIPES 30 SACHES</t>
  </si>
  <si>
    <t>BA</t>
  </si>
  <si>
    <t>AP</t>
  </si>
  <si>
    <t>MA</t>
  </si>
  <si>
    <t>PE</t>
  </si>
  <si>
    <t>X</t>
  </si>
  <si>
    <t>UF</t>
  </si>
  <si>
    <t>Unidade da Federação</t>
  </si>
  <si>
    <t>%ICMS</t>
  </si>
  <si>
    <t>%INTER (Importado)</t>
  </si>
  <si>
    <t>%Repasse (Nacional)</t>
  </si>
  <si>
    <t>%Repasse (Importado)</t>
  </si>
  <si>
    <t>ALC/ZFM</t>
  </si>
  <si>
    <t>AC</t>
  </si>
  <si>
    <t>Acre</t>
  </si>
  <si>
    <t>Alagoas</t>
  </si>
  <si>
    <t>AM</t>
  </si>
  <si>
    <t>Amazonas</t>
  </si>
  <si>
    <t>Amapá</t>
  </si>
  <si>
    <t>Bahia</t>
  </si>
  <si>
    <t>CE</t>
  </si>
  <si>
    <t>Ceará</t>
  </si>
  <si>
    <t>DF</t>
  </si>
  <si>
    <t>Distrito Federal</t>
  </si>
  <si>
    <t>ES</t>
  </si>
  <si>
    <t>Espirito Santo</t>
  </si>
  <si>
    <t>GO</t>
  </si>
  <si>
    <t>Goiás</t>
  </si>
  <si>
    <t>Maranhão</t>
  </si>
  <si>
    <t>MG</t>
  </si>
  <si>
    <t>Minas Gerais</t>
  </si>
  <si>
    <t>Mato Grosso do Sul</t>
  </si>
  <si>
    <t>Mato Grosso</t>
  </si>
  <si>
    <t>PA</t>
  </si>
  <si>
    <t>Pará</t>
  </si>
  <si>
    <t>PB</t>
  </si>
  <si>
    <t>Paraíba</t>
  </si>
  <si>
    <t>Pernambuco</t>
  </si>
  <si>
    <t>PI</t>
  </si>
  <si>
    <t>Piauí</t>
  </si>
  <si>
    <t>Paraná</t>
  </si>
  <si>
    <t>RJ</t>
  </si>
  <si>
    <t>Rio de Janeiro</t>
  </si>
  <si>
    <t>RN</t>
  </si>
  <si>
    <t>Rio Grande do Norte</t>
  </si>
  <si>
    <t>RO</t>
  </si>
  <si>
    <t>Rondônia</t>
  </si>
  <si>
    <t>RR</t>
  </si>
  <si>
    <t>Rio Grande do Sul</t>
  </si>
  <si>
    <t>SC</t>
  </si>
  <si>
    <t>Santa Catarina</t>
  </si>
  <si>
    <t>SE</t>
  </si>
  <si>
    <t>Sergipe</t>
  </si>
  <si>
    <t>SP</t>
  </si>
  <si>
    <t>São Paulo</t>
  </si>
  <si>
    <t>TO</t>
  </si>
  <si>
    <t>Tocantins</t>
  </si>
  <si>
    <t>Alíquotas Internas</t>
  </si>
  <si>
    <t>AC Intra %</t>
  </si>
  <si>
    <t>AL Intra %</t>
  </si>
  <si>
    <t>AM Intra %</t>
  </si>
  <si>
    <t>AP Intra %</t>
  </si>
  <si>
    <t>BA Intra %</t>
  </si>
  <si>
    <t>CE Intra %</t>
  </si>
  <si>
    <t>DF Intra %</t>
  </si>
  <si>
    <t>ES Intra %</t>
  </si>
  <si>
    <t>GO Intra %</t>
  </si>
  <si>
    <t>MA Intra %</t>
  </si>
  <si>
    <t>MG Intra %</t>
  </si>
  <si>
    <t>MS Intra %</t>
  </si>
  <si>
    <t>MT Intra %</t>
  </si>
  <si>
    <t>PA Intra %</t>
  </si>
  <si>
    <t>PB Intra %</t>
  </si>
  <si>
    <t>PE Intra %</t>
  </si>
  <si>
    <t>PI Intra %</t>
  </si>
  <si>
    <t>PR Intra %</t>
  </si>
  <si>
    <t>RJ Intra %</t>
  </si>
  <si>
    <t>RN Intra %</t>
  </si>
  <si>
    <t>RO Intra %</t>
  </si>
  <si>
    <t>RR Intra %</t>
  </si>
  <si>
    <t>RS Intra %</t>
  </si>
  <si>
    <t>SC Intra %</t>
  </si>
  <si>
    <t>SE Intra %</t>
  </si>
  <si>
    <t>SP Intra %</t>
  </si>
  <si>
    <t>TO Intra %</t>
  </si>
  <si>
    <t>Alíquotas Interestaduais</t>
  </si>
  <si>
    <t>AC Inter %</t>
  </si>
  <si>
    <t>AP Inter %</t>
  </si>
  <si>
    <t>BA Inter %</t>
  </si>
  <si>
    <t>CE Inter %</t>
  </si>
  <si>
    <t>DF Inter %</t>
  </si>
  <si>
    <t>ES Inter %</t>
  </si>
  <si>
    <t>GO Inter %</t>
  </si>
  <si>
    <t>MA Inter %</t>
  </si>
  <si>
    <t>MG Inter %</t>
  </si>
  <si>
    <t>MS Inter %</t>
  </si>
  <si>
    <t>MT Inter %</t>
  </si>
  <si>
    <t>PA Inter %</t>
  </si>
  <si>
    <t>PB Inter %</t>
  </si>
  <si>
    <t>PE Inter %</t>
  </si>
  <si>
    <t>PI Inter %</t>
  </si>
  <si>
    <t>PR Inter %</t>
  </si>
  <si>
    <t>RJ Inter %</t>
  </si>
  <si>
    <t>RN Inter %</t>
  </si>
  <si>
    <t>RO Inter %</t>
  </si>
  <si>
    <t>RR Inter %</t>
  </si>
  <si>
    <t>RS Inter %</t>
  </si>
  <si>
    <t>SC Inter %</t>
  </si>
  <si>
    <t>SE Inter %</t>
  </si>
  <si>
    <t>SP Inter %</t>
  </si>
  <si>
    <t>TO Inter %</t>
  </si>
  <si>
    <t>AP Repasse</t>
  </si>
  <si>
    <t>BA Repasse</t>
  </si>
  <si>
    <t>CE Repasse</t>
  </si>
  <si>
    <t>DF Repasse</t>
  </si>
  <si>
    <t>ES Repasse</t>
  </si>
  <si>
    <t>GO Repasse</t>
  </si>
  <si>
    <t>MA Repasse</t>
  </si>
  <si>
    <t>MG Repasse</t>
  </si>
  <si>
    <t>MS Repasse</t>
  </si>
  <si>
    <t>MT Repasse</t>
  </si>
  <si>
    <t>PA Repasse</t>
  </si>
  <si>
    <t>PB Repasse</t>
  </si>
  <si>
    <t>PE Repasse</t>
  </si>
  <si>
    <t>PI Repasse</t>
  </si>
  <si>
    <t>PR Repasse</t>
  </si>
  <si>
    <t>RJ Repasse</t>
  </si>
  <si>
    <t>RN Repasse</t>
  </si>
  <si>
    <t>RO Repasse</t>
  </si>
  <si>
    <t>RR Repasse</t>
  </si>
  <si>
    <t>RS Repasse</t>
  </si>
  <si>
    <t>SC Repasse</t>
  </si>
  <si>
    <t>SE Repasse</t>
  </si>
  <si>
    <t>SP Repasse</t>
  </si>
  <si>
    <t>TO Repasse</t>
  </si>
  <si>
    <t>AC Repasse</t>
  </si>
  <si>
    <t>AP PF</t>
  </si>
  <si>
    <t>BA PF</t>
  </si>
  <si>
    <t>CE PF</t>
  </si>
  <si>
    <t>DF PF</t>
  </si>
  <si>
    <t>ES PF</t>
  </si>
  <si>
    <t>GO PF</t>
  </si>
  <si>
    <t>MA PF</t>
  </si>
  <si>
    <t>MG PF</t>
  </si>
  <si>
    <t>MS PF</t>
  </si>
  <si>
    <t>MT PF</t>
  </si>
  <si>
    <t>PA PF</t>
  </si>
  <si>
    <t>PB PF</t>
  </si>
  <si>
    <t>PE PF</t>
  </si>
  <si>
    <t>PI PF</t>
  </si>
  <si>
    <t>PR PF</t>
  </si>
  <si>
    <t>RJ PF</t>
  </si>
  <si>
    <t>RN PF</t>
  </si>
  <si>
    <t>RO PF</t>
  </si>
  <si>
    <t>RR PF</t>
  </si>
  <si>
    <t>RS PF</t>
  </si>
  <si>
    <t>SC PF</t>
  </si>
  <si>
    <t>SE PF</t>
  </si>
  <si>
    <t>SP PF</t>
  </si>
  <si>
    <t>TO PF</t>
  </si>
  <si>
    <t>AC PF</t>
  </si>
  <si>
    <t>Preço Fábrica</t>
  </si>
  <si>
    <t>Preço Máximo ao Consumidor</t>
  </si>
  <si>
    <t>AP PMC</t>
  </si>
  <si>
    <t>BA PMC</t>
  </si>
  <si>
    <t>CE PMC</t>
  </si>
  <si>
    <t>DF PMC</t>
  </si>
  <si>
    <t>ES PMC</t>
  </si>
  <si>
    <t>GO PMC</t>
  </si>
  <si>
    <t>MA PMC</t>
  </si>
  <si>
    <t>MG PMC</t>
  </si>
  <si>
    <t>MS PMC</t>
  </si>
  <si>
    <t>MT PMC</t>
  </si>
  <si>
    <t>PA PMC</t>
  </si>
  <si>
    <t>PB PMC</t>
  </si>
  <si>
    <t>PE PMC</t>
  </si>
  <si>
    <t>PI PMC</t>
  </si>
  <si>
    <t>PR PMC</t>
  </si>
  <si>
    <t>RJ PMC</t>
  </si>
  <si>
    <t>RN PMC</t>
  </si>
  <si>
    <t>RO PMC</t>
  </si>
  <si>
    <t>RR PMC</t>
  </si>
  <si>
    <t>RS PMC</t>
  </si>
  <si>
    <t>SC PMC</t>
  </si>
  <si>
    <t>SE PMC</t>
  </si>
  <si>
    <t>SP PMC</t>
  </si>
  <si>
    <t>TO PMC</t>
  </si>
  <si>
    <t>AC PMC</t>
  </si>
  <si>
    <t>% ICMS</t>
  </si>
  <si>
    <t>POSITIVA</t>
  </si>
  <si>
    <t>NEGATIVA</t>
  </si>
  <si>
    <t>NEUTRA</t>
  </si>
  <si>
    <t>FATORES DE CONVERSÃO PARA PF</t>
  </si>
  <si>
    <t>Repasse por UF</t>
  </si>
  <si>
    <t>Repasse por Alíquota ICMS</t>
  </si>
  <si>
    <t>ALC</t>
  </si>
  <si>
    <t>Preço Fábrica por UF</t>
  </si>
  <si>
    <t>Preço Máximo ao Consumidor por UF</t>
  </si>
  <si>
    <t>AP MVA %</t>
  </si>
  <si>
    <t>BA MVA %</t>
  </si>
  <si>
    <t>CE MVA %</t>
  </si>
  <si>
    <t>DF MVA %</t>
  </si>
  <si>
    <t>ES MVA %</t>
  </si>
  <si>
    <t>GO MVA %</t>
  </si>
  <si>
    <t>MA MVA %</t>
  </si>
  <si>
    <t>MG MVA %</t>
  </si>
  <si>
    <t>MS MVA %</t>
  </si>
  <si>
    <t>MT MVA %</t>
  </si>
  <si>
    <t>PA MVA %</t>
  </si>
  <si>
    <t>PB MVA %</t>
  </si>
  <si>
    <t>PE MVA %</t>
  </si>
  <si>
    <t>PI MVA %</t>
  </si>
  <si>
    <t>PR MVA %</t>
  </si>
  <si>
    <t>RJ MVA %</t>
  </si>
  <si>
    <t>RN MVA %</t>
  </si>
  <si>
    <t>RO MVA %</t>
  </si>
  <si>
    <t>RR MVA %</t>
  </si>
  <si>
    <t>RS MVA %</t>
  </si>
  <si>
    <t>SC MVA %</t>
  </si>
  <si>
    <t>SE MVA %</t>
  </si>
  <si>
    <t>SP MVA %</t>
  </si>
  <si>
    <t>TO MVA %</t>
  </si>
  <si>
    <t>AC MVA %</t>
  </si>
  <si>
    <t>N/A</t>
  </si>
  <si>
    <t>MVA Original</t>
  </si>
  <si>
    <t>AC MVA</t>
  </si>
  <si>
    <t>AP MVA</t>
  </si>
  <si>
    <t>BA MVA</t>
  </si>
  <si>
    <t>CE MVA</t>
  </si>
  <si>
    <t>DF MVA</t>
  </si>
  <si>
    <t>ES MVA</t>
  </si>
  <si>
    <t>GO MVA</t>
  </si>
  <si>
    <t>MA MVA</t>
  </si>
  <si>
    <t>MG MVA</t>
  </si>
  <si>
    <t>MS MVA</t>
  </si>
  <si>
    <t>MT MVA</t>
  </si>
  <si>
    <t>PA MVA</t>
  </si>
  <si>
    <t>PB MVA</t>
  </si>
  <si>
    <t>PE MVA</t>
  </si>
  <si>
    <t>PI MVA</t>
  </si>
  <si>
    <t>PR MVA</t>
  </si>
  <si>
    <t>RJ MVA</t>
  </si>
  <si>
    <t>RN MVA</t>
  </si>
  <si>
    <t>RO MVA</t>
  </si>
  <si>
    <t>RR MVA</t>
  </si>
  <si>
    <t>RS MVA</t>
  </si>
  <si>
    <t>SC MVA</t>
  </si>
  <si>
    <t>SE MVA</t>
  </si>
  <si>
    <t>SP MVA</t>
  </si>
  <si>
    <t>TO MVA</t>
  </si>
  <si>
    <t>MVA Ajustada</t>
  </si>
  <si>
    <t>AP CT</t>
  </si>
  <si>
    <t>BA CT</t>
  </si>
  <si>
    <t>CE CT</t>
  </si>
  <si>
    <t>DF CT</t>
  </si>
  <si>
    <t>ES CT</t>
  </si>
  <si>
    <t>GO CT</t>
  </si>
  <si>
    <t>MA CT</t>
  </si>
  <si>
    <t>MG CT</t>
  </si>
  <si>
    <t>MS CT</t>
  </si>
  <si>
    <t>MT CT</t>
  </si>
  <si>
    <t>PA CT</t>
  </si>
  <si>
    <t>PB CT</t>
  </si>
  <si>
    <t>PE CT</t>
  </si>
  <si>
    <t>PI CT</t>
  </si>
  <si>
    <t>PR CT</t>
  </si>
  <si>
    <t>RJ CT</t>
  </si>
  <si>
    <t>RN CT</t>
  </si>
  <si>
    <t>RO CT</t>
  </si>
  <si>
    <t>RR CT</t>
  </si>
  <si>
    <t>RS CT</t>
  </si>
  <si>
    <t>SC CT</t>
  </si>
  <si>
    <t>SE CT</t>
  </si>
  <si>
    <t>SP CT</t>
  </si>
  <si>
    <t>TO CT</t>
  </si>
  <si>
    <t>AC CT</t>
  </si>
  <si>
    <t>Carga Tributária para ST</t>
  </si>
  <si>
    <t>AL CT</t>
  </si>
  <si>
    <t>AM CT</t>
  </si>
  <si>
    <t>PMC</t>
  </si>
  <si>
    <t>AL PF</t>
  </si>
  <si>
    <t>AL Inter %</t>
  </si>
  <si>
    <t>AM Inter %</t>
  </si>
  <si>
    <t>AL MVA</t>
  </si>
  <si>
    <t>AM MVA</t>
  </si>
  <si>
    <t>AL MVA %</t>
  </si>
  <si>
    <t>AM MVA %</t>
  </si>
  <si>
    <t>AL Repasse</t>
  </si>
  <si>
    <t>AM Repasse</t>
  </si>
  <si>
    <t>AM PF</t>
  </si>
  <si>
    <t>AL PMC</t>
  </si>
  <si>
    <t>AM PMC</t>
  </si>
  <si>
    <t>AL (EX)Repasse</t>
  </si>
  <si>
    <t>AM (EX)Repasse</t>
  </si>
  <si>
    <t>AP (EX)Repasse</t>
  </si>
  <si>
    <t>BA (EX)Repasse</t>
  </si>
  <si>
    <t>CE (EX)Repasse</t>
  </si>
  <si>
    <t>DF (EX)Repasse</t>
  </si>
  <si>
    <t>ES (EX)Repasse</t>
  </si>
  <si>
    <t>GO (EX)Repasse</t>
  </si>
  <si>
    <t>MA (EX)Repasse</t>
  </si>
  <si>
    <t>MG (EX)Repasse</t>
  </si>
  <si>
    <t>MS (EX)Repasse</t>
  </si>
  <si>
    <t>MT (EX)Repasse</t>
  </si>
  <si>
    <t>PA (EX)Repasse</t>
  </si>
  <si>
    <t>PB (EX)Repasse</t>
  </si>
  <si>
    <t>PE (EX)Repasse</t>
  </si>
  <si>
    <t>PI (EX)Repasse</t>
  </si>
  <si>
    <t>PR (EX)Repasse</t>
  </si>
  <si>
    <t>RJ (EX)Repasse</t>
  </si>
  <si>
    <t>RN (EX)Repasse</t>
  </si>
  <si>
    <t>RO (EX)Repasse</t>
  </si>
  <si>
    <t>RR (EX)Repasse</t>
  </si>
  <si>
    <t>RS (EX)Repasse</t>
  </si>
  <si>
    <t>SC (EX)Repasse</t>
  </si>
  <si>
    <t>SE (EX)Repasse</t>
  </si>
  <si>
    <t>SP (EX)Repasse</t>
  </si>
  <si>
    <t>TO (EX)Repasse</t>
  </si>
  <si>
    <t>AC (EX)PF</t>
  </si>
  <si>
    <t>AL (EX)PF</t>
  </si>
  <si>
    <t>AM (EX)PF</t>
  </si>
  <si>
    <t>AP (EX)PF</t>
  </si>
  <si>
    <t>BA (EX)PF</t>
  </si>
  <si>
    <t>CE (EX)PF</t>
  </si>
  <si>
    <t>DF (EX)PF</t>
  </si>
  <si>
    <t>ES (EX)PF</t>
  </si>
  <si>
    <t>GO (EX)PF</t>
  </si>
  <si>
    <t>MA (EX)PF</t>
  </si>
  <si>
    <t>MG (EX)PF</t>
  </si>
  <si>
    <t>MS (EX)PF</t>
  </si>
  <si>
    <t>MT (EX)PF</t>
  </si>
  <si>
    <t>PA (EX)PF</t>
  </si>
  <si>
    <t>PB (EX)PF</t>
  </si>
  <si>
    <t>PE (EX)PF</t>
  </si>
  <si>
    <t>PI (EX)PF</t>
  </si>
  <si>
    <t>PR (EX)PF</t>
  </si>
  <si>
    <t>RJ (EX)PF</t>
  </si>
  <si>
    <t>RN (EX)PF</t>
  </si>
  <si>
    <t>RO (EX)PF</t>
  </si>
  <si>
    <t>RR (EX)PF</t>
  </si>
  <si>
    <t>RS (EX)PF</t>
  </si>
  <si>
    <t>SC (EX)PF</t>
  </si>
  <si>
    <t>SE (EX)PF</t>
  </si>
  <si>
    <t>SP (EX)PF</t>
  </si>
  <si>
    <t>TO (EX)PF</t>
  </si>
  <si>
    <t>AC (EX)PMC</t>
  </si>
  <si>
    <t>AL (EX)PMC</t>
  </si>
  <si>
    <t>AM (EX)PMC</t>
  </si>
  <si>
    <t>AP (EX)PMC</t>
  </si>
  <si>
    <t>BA (EX)PMC</t>
  </si>
  <si>
    <t>CE (EX)PMC</t>
  </si>
  <si>
    <t>DF (EX)PMC</t>
  </si>
  <si>
    <t>ES (EX)PMC</t>
  </si>
  <si>
    <t>GO (EX)PMC</t>
  </si>
  <si>
    <t>MA (EX)PMC</t>
  </si>
  <si>
    <t>MG (EX)PMC</t>
  </si>
  <si>
    <t>MS (EX)PMC</t>
  </si>
  <si>
    <t>MT (EX)PMC</t>
  </si>
  <si>
    <t>PA (EX)PMC</t>
  </si>
  <si>
    <t>PB (EX)PMC</t>
  </si>
  <si>
    <t>PE (EX)PMC</t>
  </si>
  <si>
    <t>PI (EX)PMC</t>
  </si>
  <si>
    <t>PR (EX)PMC</t>
  </si>
  <si>
    <t>RJ (EX)PMC</t>
  </si>
  <si>
    <t>RN (EX)PMC</t>
  </si>
  <si>
    <t>RO (EX)PMC</t>
  </si>
  <si>
    <t>RR (EX)PMC</t>
  </si>
  <si>
    <t>RS (EX)PMC</t>
  </si>
  <si>
    <t>SC (EX)PMC</t>
  </si>
  <si>
    <t>SE (EX)PMC</t>
  </si>
  <si>
    <t>SP (EX)PMC</t>
  </si>
  <si>
    <t>TO (EX)PMC</t>
  </si>
  <si>
    <t>AC (EX)Repasse</t>
  </si>
  <si>
    <t>Repasse por UF (lista de exceções)</t>
  </si>
  <si>
    <t>Preço Fábrica por UF (lista de exceções)</t>
  </si>
  <si>
    <t>Preço Máximo ao Consumidor por UF (lista de exceções)</t>
  </si>
  <si>
    <t>PMPF SP</t>
  </si>
  <si>
    <t>Dados de SP</t>
  </si>
  <si>
    <t>Redução Intra</t>
  </si>
  <si>
    <t>F</t>
  </si>
  <si>
    <t>P</t>
  </si>
  <si>
    <t>AM/RR</t>
  </si>
  <si>
    <t>Preço 18% CMED</t>
  </si>
  <si>
    <t>TRISORB 15ML</t>
  </si>
  <si>
    <t>EJBKA00</t>
  </si>
  <si>
    <t>0300650426404</t>
  </si>
  <si>
    <t>x</t>
  </si>
  <si>
    <t>Roraíma</t>
  </si>
  <si>
    <t>0300651429374</t>
  </si>
  <si>
    <t>OFTANE LUB EYE DROPS 10ML</t>
  </si>
  <si>
    <t>PF</t>
  </si>
  <si>
    <t>Repasse</t>
  </si>
  <si>
    <t>ICMS</t>
  </si>
  <si>
    <t>SYSTANE UL 10ML</t>
  </si>
  <si>
    <t>SYSTANE UL 15ML</t>
  </si>
  <si>
    <t>0300652439259</t>
  </si>
  <si>
    <t>0300652439266</t>
  </si>
  <si>
    <t>Deconto</t>
  </si>
  <si>
    <t>AL NF</t>
  </si>
  <si>
    <t>AM NF</t>
  </si>
  <si>
    <t>AP NF</t>
  </si>
  <si>
    <t>BA NF</t>
  </si>
  <si>
    <t>CE NF</t>
  </si>
  <si>
    <t>DF NF</t>
  </si>
  <si>
    <t>ES NF</t>
  </si>
  <si>
    <t>GO NF</t>
  </si>
  <si>
    <t>MA NF</t>
  </si>
  <si>
    <t>MG NF</t>
  </si>
  <si>
    <t>MS NF</t>
  </si>
  <si>
    <t>MT NF</t>
  </si>
  <si>
    <t>PA NF</t>
  </si>
  <si>
    <t>PB NF</t>
  </si>
  <si>
    <t>PE NF</t>
  </si>
  <si>
    <t>PI NF</t>
  </si>
  <si>
    <t>PR NF</t>
  </si>
  <si>
    <t>RJ NF</t>
  </si>
  <si>
    <t>RN NF</t>
  </si>
  <si>
    <t>RO NF</t>
  </si>
  <si>
    <t>RR NF</t>
  </si>
  <si>
    <t>RS NF</t>
  </si>
  <si>
    <t>SC NF</t>
  </si>
  <si>
    <t>SE NF</t>
  </si>
  <si>
    <t>SP NF</t>
  </si>
  <si>
    <t>TO NF</t>
  </si>
  <si>
    <t>AC NF</t>
  </si>
  <si>
    <t>ICMS-ST</t>
  </si>
  <si>
    <t>AL ICMS ST</t>
  </si>
  <si>
    <t>AM ICMS ST</t>
  </si>
  <si>
    <t>AP ICMS ST</t>
  </si>
  <si>
    <t>BA ICMS ST</t>
  </si>
  <si>
    <t>CE ICMS ST</t>
  </si>
  <si>
    <t>DF ICMS ST</t>
  </si>
  <si>
    <t>ES ICMS ST</t>
  </si>
  <si>
    <t>GO ICMS ST</t>
  </si>
  <si>
    <t>MA ICMS ST</t>
  </si>
  <si>
    <t>MG ICMS ST</t>
  </si>
  <si>
    <t>MS ICMS ST</t>
  </si>
  <si>
    <t>MT ICMS ST</t>
  </si>
  <si>
    <t>PA ICMS ST</t>
  </si>
  <si>
    <t>PB ICMS ST</t>
  </si>
  <si>
    <t>PE ICMS ST</t>
  </si>
  <si>
    <t>PI ICMS ST</t>
  </si>
  <si>
    <t>PR ICMS ST</t>
  </si>
  <si>
    <t>RJ ICMS ST</t>
  </si>
  <si>
    <t>RN ICMS ST</t>
  </si>
  <si>
    <t>RO ICMS ST</t>
  </si>
  <si>
    <t>RR ICMS ST</t>
  </si>
  <si>
    <t>RS ICMS ST</t>
  </si>
  <si>
    <t>SC ICMS ST</t>
  </si>
  <si>
    <t>SE ICMS ST</t>
  </si>
  <si>
    <t>SP ICMS ST</t>
  </si>
  <si>
    <t>TO ICMS ST</t>
  </si>
  <si>
    <t>AC ICMS ST</t>
  </si>
  <si>
    <t>AC IPI</t>
  </si>
  <si>
    <t>AL IPI</t>
  </si>
  <si>
    <t>AM IPI</t>
  </si>
  <si>
    <t>AP IPI</t>
  </si>
  <si>
    <t>BA IPI</t>
  </si>
  <si>
    <t>CE IPI</t>
  </si>
  <si>
    <t>DF IPI</t>
  </si>
  <si>
    <t>ES IPI</t>
  </si>
  <si>
    <t>GO IPI</t>
  </si>
  <si>
    <t>MA IPI</t>
  </si>
  <si>
    <t>MG IPI</t>
  </si>
  <si>
    <t>MS IPI</t>
  </si>
  <si>
    <t>MT IPI</t>
  </si>
  <si>
    <t>PA IPI</t>
  </si>
  <si>
    <t>PB IPI</t>
  </si>
  <si>
    <t>PE IPI</t>
  </si>
  <si>
    <t>PI IPI</t>
  </si>
  <si>
    <t>PR IPI</t>
  </si>
  <si>
    <t>RJ IPI</t>
  </si>
  <si>
    <t>RN IPI</t>
  </si>
  <si>
    <t>RO IPI</t>
  </si>
  <si>
    <t>RR IPI</t>
  </si>
  <si>
    <t>RS IPI</t>
  </si>
  <si>
    <t>SC IPI</t>
  </si>
  <si>
    <t>SE IPI</t>
  </si>
  <si>
    <t>SP IPI</t>
  </si>
  <si>
    <t>TO IPI</t>
  </si>
  <si>
    <t>Preço NF</t>
  </si>
  <si>
    <t>AC Final</t>
  </si>
  <si>
    <t>AL Final</t>
  </si>
  <si>
    <t>AM Final</t>
  </si>
  <si>
    <t>AP Final</t>
  </si>
  <si>
    <t>BA Final</t>
  </si>
  <si>
    <t>CE Final</t>
  </si>
  <si>
    <t>DF Final</t>
  </si>
  <si>
    <t>ES Final</t>
  </si>
  <si>
    <t>GO Final</t>
  </si>
  <si>
    <t>MA Final</t>
  </si>
  <si>
    <t>MG Final</t>
  </si>
  <si>
    <t>MS Final</t>
  </si>
  <si>
    <t>MT Final</t>
  </si>
  <si>
    <t>PA Final</t>
  </si>
  <si>
    <t>PB Final</t>
  </si>
  <si>
    <t>PE Final</t>
  </si>
  <si>
    <t>PI Final</t>
  </si>
  <si>
    <t>PR Final</t>
  </si>
  <si>
    <t>RJ Final</t>
  </si>
  <si>
    <t>RN Final</t>
  </si>
  <si>
    <t>RO Final</t>
  </si>
  <si>
    <t>RR Final</t>
  </si>
  <si>
    <t>RS Final</t>
  </si>
  <si>
    <t>SC Final</t>
  </si>
  <si>
    <t>SE Final</t>
  </si>
  <si>
    <t>SP Final</t>
  </si>
  <si>
    <t>TO Final</t>
  </si>
  <si>
    <t>UF de destino</t>
  </si>
  <si>
    <t>UF remetente (Centro de Distribuição)</t>
  </si>
  <si>
    <t>Desconto (preencher)</t>
  </si>
  <si>
    <t>Intra %</t>
  </si>
  <si>
    <t>Inter %</t>
  </si>
  <si>
    <t>Preço Final</t>
  </si>
  <si>
    <t>CT</t>
  </si>
  <si>
    <t>MVA %</t>
  </si>
  <si>
    <t>PMPF</t>
  </si>
  <si>
    <t>%Redução ICMS</t>
  </si>
  <si>
    <t>Destivado</t>
  </si>
  <si>
    <t>Redução Inter</t>
  </si>
  <si>
    <t>MVA</t>
  </si>
  <si>
    <t>INSTRUÇÃO NORMATIVA - IN Nº 1, DE 4 DE FEVEREIRO DE 2025</t>
  </si>
  <si>
    <t>https://www.in.gov.br/en/web/dou/-/instrucao-normativa-in-n-1-de-4-de-fevereiro-de-2025-610832936</t>
  </si>
  <si>
    <t>Link</t>
  </si>
  <si>
    <t>Inclusão de fatores de conversão para as novas cargas tributárias de 22,5% e 23%, tanto da metodologia anterior, com o ICMS na BC do PIS e da COFINS, quanto para a nova metodologia, sem o imposto na base de cálculo das contribuições.</t>
  </si>
  <si>
    <t>RESOLUÇÃO CM-CMED Nº 1, DE 30 DE MARÇO DE 2023</t>
  </si>
  <si>
    <t>https://www.gov.br/anvisa/pt-br/assuntos/medicamentos/cmed/ajuste-anual-de-precos-de-medicamentos/2023/resolucao-cm-cmed-no-1-de-30-de-marco-de-2023-resolucao-cm-cmed-no-1-de-30-de-marco-de-2023-dou-imprensa-nacional.pdf/view</t>
  </si>
  <si>
    <t>https://www.gov.br/anvisa/pt-br/assuntos/medicamentos/cmed/ajuste-anual-de-precos-de-medicamentos/2023/retificacao-anexo-ii-resolucao-cm-cmed-01-30-de-marco-de-2023.pdf/view</t>
  </si>
  <si>
    <t>RETIFICAÇÃO do Anexo II da RESOLUÇÃO CM-CMED Nº 1, DE 30 DE MARÇO DE 2023</t>
  </si>
  <si>
    <t xml:space="preserve">REPUBLICAÇÃO dos Anexos da RESOLUÇÃO CM-CMED Nº 1, DE 30 DE MARÇO DE 2023 </t>
  </si>
  <si>
    <t>https://www.gov.br/anvisa/pt-br/assuntos/medicamentos/cmed/ajuste-anual-de-precos-de-medicamentos/2023/Planilha_HHI_NveisFatorZ_ajustedepreos2024_PDF.pdf/view</t>
  </si>
  <si>
    <t>Estabelece os índices de conversão PF e PMC.</t>
  </si>
  <si>
    <t>Retificação da tabela de PMC.</t>
  </si>
  <si>
    <t>Republicação dos anexos da Resolução CM-CMED 1/2023.</t>
  </si>
  <si>
    <t>RESOLUÇÃO CM-CMED Nº 2, DE 12 DE AGOSTO DE 2024</t>
  </si>
  <si>
    <t>https://www.gov.br/anvisa/pt-br/assuntos/medicamentos/cmed/legislacao/RESCM_2_2024.pdf</t>
  </si>
  <si>
    <t>INSTRUÇÃO NORMATIVA - IN Nº 1, de 28 de dezembro de 2023</t>
  </si>
  <si>
    <t>Inclusão de fatores de conversão para as novas cargas tributárias de 19,5% e 20,5%</t>
  </si>
  <si>
    <t>Ordem</t>
  </si>
  <si>
    <t>Dispositivo Legal</t>
  </si>
  <si>
    <r>
      <t xml:space="preserve">Estabelece novos fatores de PF e PMC, com a exclusão do ICMS da base de cálculo para fins de incidência do PIS e da COFINS. </t>
    </r>
    <r>
      <rPr>
        <b/>
        <sz val="10"/>
        <color rgb="FFFF0000"/>
        <rFont val="Arial"/>
        <family val="2"/>
      </rPr>
      <t>(Início vigência 01/04/2025)</t>
    </r>
  </si>
  <si>
    <r>
      <t xml:space="preserve">Estabelece novos fatores de PF e PMC, com a exclusão do ICMS da base de cálculo para fins de incidência do PIS e da COFINS. </t>
    </r>
    <r>
      <rPr>
        <b/>
        <sz val="10"/>
        <color rgb="FFFF0000"/>
        <rFont val="Arial"/>
        <family val="2"/>
      </rPr>
      <t>(Foi adiada para 01/04/2025)</t>
    </r>
  </si>
  <si>
    <t>https://www.gov.br/anvisa/pt-br/assuntos/medicamentos/cmed/legislacao/IN_1_2023.pdf</t>
  </si>
  <si>
    <t>Reajuste</t>
  </si>
  <si>
    <t>Valor após reajuste</t>
  </si>
  <si>
    <t>PF 0%</t>
  </si>
  <si>
    <t>Conversão 18% novo Fator</t>
  </si>
  <si>
    <t>Valor se não fosse o novo fator</t>
  </si>
  <si>
    <t>Dif.</t>
  </si>
  <si>
    <t>B9</t>
  </si>
  <si>
    <t>B1</t>
  </si>
  <si>
    <t>B3</t>
  </si>
  <si>
    <t>B8</t>
  </si>
  <si>
    <t>B4</t>
  </si>
  <si>
    <t>BD</t>
  </si>
  <si>
    <t>BC</t>
  </si>
  <si>
    <t>BB</t>
  </si>
  <si>
    <t>BE</t>
  </si>
  <si>
    <t>BG</t>
  </si>
  <si>
    <t>BF</t>
  </si>
  <si>
    <t>BH</t>
  </si>
  <si>
    <t>BI</t>
  </si>
  <si>
    <t>%INTER (Nacional SP)</t>
  </si>
  <si>
    <t>Region Group</t>
  </si>
  <si>
    <t>Region Group ALC/ZFM</t>
  </si>
  <si>
    <t>NF</t>
  </si>
  <si>
    <t>Dados de MG/GO</t>
  </si>
  <si>
    <t>B5 (MG)</t>
  </si>
  <si>
    <t>BK (GO)</t>
  </si>
  <si>
    <t>BJ (SP)</t>
  </si>
  <si>
    <t>B8 ALC/ZFM</t>
  </si>
  <si>
    <t>BC ALC/ZFM</t>
  </si>
  <si>
    <t>BF ALC/ZFM</t>
  </si>
  <si>
    <t>BD ALC/ZFM</t>
  </si>
  <si>
    <t>N</t>
  </si>
  <si>
    <t>trava</t>
  </si>
  <si>
    <t>Intra</t>
  </si>
  <si>
    <t>inter</t>
  </si>
  <si>
    <t>MG e GO</t>
  </si>
  <si>
    <t>AC Net</t>
  </si>
  <si>
    <t>AL Net</t>
  </si>
  <si>
    <t>AM Net</t>
  </si>
  <si>
    <t>AP Net</t>
  </si>
  <si>
    <t>BA Net</t>
  </si>
  <si>
    <t>CE Net</t>
  </si>
  <si>
    <t>DF Net</t>
  </si>
  <si>
    <t>ES Net</t>
  </si>
  <si>
    <t>GO Net</t>
  </si>
  <si>
    <t>MA Net</t>
  </si>
  <si>
    <t>MG Net</t>
  </si>
  <si>
    <t>MS Net</t>
  </si>
  <si>
    <t>MT Net</t>
  </si>
  <si>
    <t>PA Net</t>
  </si>
  <si>
    <t>PB Net</t>
  </si>
  <si>
    <t>PE Net</t>
  </si>
  <si>
    <t>PI Net</t>
  </si>
  <si>
    <t>PR Net</t>
  </si>
  <si>
    <t>RJ Net</t>
  </si>
  <si>
    <t>RN Net</t>
  </si>
  <si>
    <t>RO Net</t>
  </si>
  <si>
    <t>RR Net</t>
  </si>
  <si>
    <t>RS Net</t>
  </si>
  <si>
    <t>SC Net</t>
  </si>
  <si>
    <t>SE Net</t>
  </si>
  <si>
    <t>SP Net</t>
  </si>
  <si>
    <t>TO Net</t>
  </si>
  <si>
    <t>Valor Net</t>
  </si>
  <si>
    <t>SYSTANE COMPLETE MDPF 10ML</t>
  </si>
  <si>
    <t>0300651509755</t>
  </si>
  <si>
    <t>Preço ajustado</t>
  </si>
  <si>
    <t>BC PIS/COFINS</t>
  </si>
  <si>
    <t>Líq.</t>
  </si>
  <si>
    <t>Preço referência (18%)</t>
  </si>
  <si>
    <t>Revisar fatores 2026</t>
  </si>
  <si>
    <t>Revisar 2026, após correção dos fatores PF (não CMED)</t>
  </si>
  <si>
    <t>Criar fatores para (se ainda dentro do contexto da reforma tributária):</t>
  </si>
  <si>
    <t>Classe terapeútica</t>
  </si>
  <si>
    <t xml:space="preserve">S1H </t>
  </si>
  <si>
    <t xml:space="preserve">S1F </t>
  </si>
  <si>
    <t/>
  </si>
  <si>
    <t>S1G5</t>
  </si>
  <si>
    <t>S1E2</t>
  </si>
  <si>
    <t>S1G3</t>
  </si>
  <si>
    <t xml:space="preserve">S1A </t>
  </si>
  <si>
    <t>S1C1</t>
  </si>
  <si>
    <t>Nível de reajuste</t>
  </si>
  <si>
    <t>Nível 1</t>
  </si>
  <si>
    <t>Nível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</si>
</sst>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0.000%"/>
    <numFmt numFmtId="166" formatCode="_(&quot;R$ &quot;* #,##0.00_);_(&quot;R$ &quot;* \(#,##0.00\);_(&quot;R$ &quot;* &quot;-&quot;??_);_(@_)"/>
    <numFmt numFmtId="167" formatCode="0.000000"/>
    <numFmt numFmtId="168" formatCode="0.0%"/>
    <numFmt numFmtId="169" formatCode="_-* #,##0.000000_-;\-* #,##0.000000_-;_-* &quot;-&quot;??_-;_-@_-"/>
    <numFmt numFmtId="170" formatCode="0.00000"/>
  </numFmts>
  <fonts count="4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 Light"/>
      <family val="2"/>
      <scheme val="major"/>
    </font>
    <font>
      <sz val="9"/>
      <name val="Calibri Light"/>
      <family val="2"/>
      <scheme val="major"/>
    </font>
    <font>
      <sz val="9"/>
      <color indexed="8"/>
      <name val="Calibri Light"/>
      <family val="2"/>
      <scheme val="major"/>
    </font>
    <font>
      <b/>
      <sz val="9"/>
      <color theme="0"/>
      <name val="Calibri Light"/>
      <family val="2"/>
      <scheme val="maj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 Light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Calibri Light"/>
      <family val="2"/>
      <scheme val="major"/>
    </font>
    <font>
      <sz val="9"/>
      <name val="Calibri Light"/>
      <family val="2"/>
      <scheme val="major"/>
    </font>
  </fonts>
  <fills count="4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249977111117893"/>
      </right>
      <top/>
      <bottom/>
      <diagonal/>
    </border>
  </borders>
  <cellStyleXfs count="6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10" fillId="0" borderId="0"/>
    <xf numFmtId="0" fontId="2" fillId="0" borderId="0"/>
    <xf numFmtId="9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0" fontId="18" fillId="0" borderId="0"/>
    <xf numFmtId="43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6" fillId="13" borderId="14" applyNumberFormat="0" applyAlignment="0" applyProtection="0"/>
    <xf numFmtId="0" fontId="27" fillId="14" borderId="15" applyNumberFormat="0" applyAlignment="0" applyProtection="0"/>
    <xf numFmtId="0" fontId="28" fillId="14" borderId="14" applyNumberFormat="0" applyAlignment="0" applyProtection="0"/>
    <xf numFmtId="0" fontId="29" fillId="0" borderId="16" applyNumberFormat="0" applyFill="0" applyAlignment="0" applyProtection="0"/>
    <xf numFmtId="0" fontId="30" fillId="15" borderId="17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9" applyNumberFormat="0" applyFill="0" applyAlignment="0" applyProtection="0"/>
    <xf numFmtId="0" fontId="3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34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0" borderId="0"/>
    <xf numFmtId="0" fontId="1" fillId="16" borderId="18" applyNumberFormat="0" applyFont="0" applyAlignment="0" applyProtection="0"/>
    <xf numFmtId="0" fontId="38" fillId="0" borderId="0" applyNumberFormat="0" applyFill="0" applyBorder="0" applyAlignment="0" applyProtection="0"/>
  </cellStyleXfs>
  <cellXfs count="274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3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4" applyNumberFormat="1" applyFont="1" applyFill="1" applyBorder="1" applyAlignment="1" applyProtection="1">
      <alignment vertical="center"/>
    </xf>
    <xf numFmtId="0" fontId="7" fillId="2" borderId="1" xfId="4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4" applyNumberFormat="1" applyFont="1" applyFill="1" applyBorder="1" applyAlignment="1" applyProtection="1">
      <alignment vertical="center"/>
    </xf>
    <xf numFmtId="0" fontId="7" fillId="4" borderId="1" xfId="4" applyNumberFormat="1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4" applyNumberFormat="1" applyFont="1" applyFill="1" applyBorder="1" applyAlignment="1" applyProtection="1">
      <alignment vertical="center"/>
    </xf>
    <xf numFmtId="0" fontId="7" fillId="5" borderId="1" xfId="4" applyNumberFormat="1" applyFont="1" applyFill="1" applyBorder="1" applyAlignment="1" applyProtection="1">
      <alignment horizontal="center" vertical="center"/>
    </xf>
    <xf numFmtId="0" fontId="7" fillId="5" borderId="1" xfId="4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4" applyNumberFormat="1" applyFont="1" applyFill="1" applyBorder="1" applyAlignment="1" applyProtection="1">
      <alignment vertical="center"/>
    </xf>
    <xf numFmtId="0" fontId="7" fillId="3" borderId="1" xfId="4" applyNumberFormat="1" applyFont="1" applyFill="1" applyBorder="1" applyAlignment="1" applyProtection="1">
      <alignment horizontal="center" vertical="center"/>
    </xf>
    <xf numFmtId="0" fontId="7" fillId="3" borderId="1" xfId="4" applyNumberFormat="1" applyFont="1" applyFill="1" applyBorder="1" applyAlignment="1">
      <alignment vertical="center"/>
    </xf>
    <xf numFmtId="0" fontId="7" fillId="3" borderId="1" xfId="4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9" fillId="6" borderId="1" xfId="3" applyFont="1" applyFill="1" applyBorder="1" applyAlignment="1" applyProtection="1">
      <alignment horizontal="center" vertical="center" wrapText="1"/>
      <protection locked="0"/>
    </xf>
    <xf numFmtId="2" fontId="9" fillId="6" borderId="1" xfId="3" applyNumberFormat="1" applyFont="1" applyFill="1" applyBorder="1" applyAlignment="1" applyProtection="1">
      <alignment horizontal="center" vertical="center" wrapText="1"/>
      <protection locked="0"/>
    </xf>
    <xf numFmtId="49" fontId="9" fillId="6" borderId="1" xfId="3" applyNumberFormat="1" applyFont="1" applyFill="1" applyBorder="1" applyAlignment="1" applyProtection="1">
      <alignment horizontal="center" vertical="center" wrapText="1"/>
      <protection locked="0"/>
    </xf>
    <xf numFmtId="43" fontId="0" fillId="0" borderId="0" xfId="1" applyFont="1"/>
    <xf numFmtId="0" fontId="9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167" fontId="5" fillId="0" borderId="1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2" fillId="6" borderId="1" xfId="0" applyFont="1" applyFill="1" applyBorder="1" applyAlignment="1">
      <alignment horizontal="center" vertical="center"/>
    </xf>
    <xf numFmtId="10" fontId="5" fillId="0" borderId="1" xfId="2" applyNumberFormat="1" applyFont="1" applyFill="1" applyBorder="1" applyAlignment="1">
      <alignment vertical="center"/>
    </xf>
    <xf numFmtId="167" fontId="0" fillId="0" borderId="0" xfId="0" applyNumberFormat="1"/>
    <xf numFmtId="0" fontId="0" fillId="0" borderId="1" xfId="0" applyBorder="1" applyAlignment="1">
      <alignment vertical="center"/>
    </xf>
    <xf numFmtId="0" fontId="12" fillId="6" borderId="1" xfId="3" applyFont="1" applyFill="1" applyBorder="1" applyAlignment="1" applyProtection="1">
      <alignment horizontal="left" vertical="center" wrapText="1"/>
      <protection locked="0"/>
    </xf>
    <xf numFmtId="49" fontId="12" fillId="6" borderId="1" xfId="3" applyNumberFormat="1" applyFont="1" applyFill="1" applyBorder="1" applyAlignment="1" applyProtection="1">
      <alignment horizontal="left" vertical="center" wrapText="1"/>
      <protection locked="0"/>
    </xf>
    <xf numFmtId="2" fontId="12" fillId="6" borderId="1" xfId="3" applyNumberFormat="1" applyFont="1" applyFill="1" applyBorder="1" applyAlignment="1" applyProtection="1">
      <alignment horizontal="left" vertical="center" wrapText="1"/>
      <protection locked="0"/>
    </xf>
    <xf numFmtId="43" fontId="12" fillId="6" borderId="1" xfId="1" applyFont="1" applyFill="1" applyBorder="1" applyAlignment="1" applyProtection="1">
      <alignment horizontal="left" vertical="center" wrapText="1"/>
      <protection locked="0"/>
    </xf>
    <xf numFmtId="0" fontId="5" fillId="2" borderId="1" xfId="4" applyNumberFormat="1" applyFont="1" applyFill="1" applyBorder="1" applyAlignment="1" applyProtection="1">
      <alignment vertical="center"/>
    </xf>
    <xf numFmtId="49" fontId="13" fillId="2" borderId="1" xfId="4" applyNumberFormat="1" applyFont="1" applyFill="1" applyBorder="1" applyAlignment="1" applyProtection="1">
      <alignment vertical="center"/>
    </xf>
    <xf numFmtId="2" fontId="13" fillId="2" borderId="1" xfId="4" applyNumberFormat="1" applyFont="1" applyFill="1" applyBorder="1" applyAlignment="1" applyProtection="1">
      <alignment vertical="center"/>
    </xf>
    <xf numFmtId="0" fontId="5" fillId="4" borderId="1" xfId="4" applyNumberFormat="1" applyFont="1" applyFill="1" applyBorder="1" applyAlignment="1" applyProtection="1">
      <alignment vertical="center"/>
    </xf>
    <xf numFmtId="49" fontId="13" fillId="4" borderId="1" xfId="4" quotePrefix="1" applyNumberFormat="1" applyFont="1" applyFill="1" applyBorder="1" applyAlignment="1" applyProtection="1">
      <alignment vertical="center"/>
    </xf>
    <xf numFmtId="2" fontId="13" fillId="4" borderId="1" xfId="4" quotePrefix="1" applyNumberFormat="1" applyFont="1" applyFill="1" applyBorder="1" applyAlignment="1" applyProtection="1">
      <alignment vertical="center"/>
    </xf>
    <xf numFmtId="0" fontId="5" fillId="5" borderId="1" xfId="4" applyNumberFormat="1" applyFont="1" applyFill="1" applyBorder="1" applyAlignment="1" applyProtection="1">
      <alignment vertical="center"/>
    </xf>
    <xf numFmtId="49" fontId="13" fillId="5" borderId="1" xfId="4" applyNumberFormat="1" applyFont="1" applyFill="1" applyBorder="1" applyAlignment="1" applyProtection="1">
      <alignment vertical="center"/>
    </xf>
    <xf numFmtId="2" fontId="13" fillId="5" borderId="1" xfId="4" applyNumberFormat="1" applyFont="1" applyFill="1" applyBorder="1" applyAlignment="1" applyProtection="1">
      <alignment vertical="center"/>
    </xf>
    <xf numFmtId="0" fontId="14" fillId="5" borderId="1" xfId="4" applyNumberFormat="1" applyFont="1" applyFill="1" applyBorder="1" applyAlignment="1" applyProtection="1">
      <alignment vertical="center"/>
    </xf>
    <xf numFmtId="49" fontId="13" fillId="5" borderId="1" xfId="4" quotePrefix="1" applyNumberFormat="1" applyFont="1" applyFill="1" applyBorder="1" applyAlignment="1" applyProtection="1">
      <alignment vertical="center"/>
    </xf>
    <xf numFmtId="2" fontId="13" fillId="5" borderId="1" xfId="4" quotePrefix="1" applyNumberFormat="1" applyFont="1" applyFill="1" applyBorder="1" applyAlignment="1" applyProtection="1">
      <alignment vertical="center"/>
    </xf>
    <xf numFmtId="0" fontId="13" fillId="5" borderId="1" xfId="4" applyNumberFormat="1" applyFont="1" applyFill="1" applyBorder="1" applyAlignment="1" applyProtection="1">
      <alignment vertical="center"/>
    </xf>
    <xf numFmtId="0" fontId="5" fillId="5" borderId="1" xfId="4" applyNumberFormat="1" applyFont="1" applyFill="1" applyBorder="1" applyAlignment="1">
      <alignment vertical="center"/>
    </xf>
    <xf numFmtId="0" fontId="13" fillId="5" borderId="1" xfId="4" applyNumberFormat="1" applyFont="1" applyFill="1" applyBorder="1" applyAlignment="1">
      <alignment vertical="center"/>
    </xf>
    <xf numFmtId="49" fontId="13" fillId="5" borderId="1" xfId="4" quotePrefix="1" applyNumberFormat="1" applyFont="1" applyFill="1" applyBorder="1" applyAlignment="1">
      <alignment vertical="center"/>
    </xf>
    <xf numFmtId="2" fontId="13" fillId="5" borderId="1" xfId="4" quotePrefix="1" applyNumberFormat="1" applyFont="1" applyFill="1" applyBorder="1" applyAlignment="1">
      <alignment vertical="center"/>
    </xf>
    <xf numFmtId="49" fontId="13" fillId="5" borderId="1" xfId="4" applyNumberFormat="1" applyFont="1" applyFill="1" applyBorder="1" applyAlignment="1">
      <alignment vertical="center"/>
    </xf>
    <xf numFmtId="2" fontId="13" fillId="5" borderId="1" xfId="4" applyNumberFormat="1" applyFont="1" applyFill="1" applyBorder="1" applyAlignment="1">
      <alignment vertical="center"/>
    </xf>
    <xf numFmtId="0" fontId="5" fillId="3" borderId="1" xfId="4" applyNumberFormat="1" applyFont="1" applyFill="1" applyBorder="1" applyAlignment="1">
      <alignment vertical="center"/>
    </xf>
    <xf numFmtId="49" fontId="13" fillId="3" borderId="1" xfId="4" quotePrefix="1" applyNumberFormat="1" applyFont="1" applyFill="1" applyBorder="1" applyAlignment="1">
      <alignment vertical="center"/>
    </xf>
    <xf numFmtId="2" fontId="13" fillId="3" borderId="1" xfId="4" quotePrefix="1" applyNumberFormat="1" applyFont="1" applyFill="1" applyBorder="1" applyAlignment="1">
      <alignment vertical="center"/>
    </xf>
    <xf numFmtId="0" fontId="5" fillId="3" borderId="1" xfId="4" applyNumberFormat="1" applyFont="1" applyFill="1" applyBorder="1" applyAlignment="1" applyProtection="1">
      <alignment vertical="center"/>
    </xf>
    <xf numFmtId="49" fontId="13" fillId="3" borderId="1" xfId="4" quotePrefix="1" applyNumberFormat="1" applyFont="1" applyFill="1" applyBorder="1" applyAlignment="1" applyProtection="1">
      <alignment vertical="center"/>
    </xf>
    <xf numFmtId="2" fontId="13" fillId="3" borderId="1" xfId="4" quotePrefix="1" applyNumberFormat="1" applyFont="1" applyFill="1" applyBorder="1" applyAlignment="1" applyProtection="1">
      <alignment vertical="center"/>
    </xf>
    <xf numFmtId="0" fontId="9" fillId="7" borderId="1" xfId="3" applyFont="1" applyFill="1" applyBorder="1" applyAlignment="1" applyProtection="1">
      <alignment horizontal="center" vertical="center" wrapText="1"/>
      <protection locked="0"/>
    </xf>
    <xf numFmtId="0" fontId="9" fillId="8" borderId="1" xfId="3" applyFont="1" applyFill="1" applyBorder="1" applyAlignment="1" applyProtection="1">
      <alignment horizontal="center" vertical="center" wrapText="1"/>
      <protection locked="0"/>
    </xf>
    <xf numFmtId="9" fontId="9" fillId="9" borderId="1" xfId="3" applyNumberFormat="1" applyFont="1" applyFill="1" applyBorder="1" applyAlignment="1" applyProtection="1">
      <alignment horizontal="center" vertical="center" wrapText="1"/>
      <protection locked="0"/>
    </xf>
    <xf numFmtId="10" fontId="9" fillId="9" borderId="1" xfId="3" applyNumberFormat="1" applyFont="1" applyFill="1" applyBorder="1" applyAlignment="1" applyProtection="1">
      <alignment horizontal="center" vertical="center" wrapText="1"/>
      <protection locked="0"/>
    </xf>
    <xf numFmtId="9" fontId="9" fillId="8" borderId="1" xfId="3" applyNumberFormat="1" applyFont="1" applyFill="1" applyBorder="1" applyAlignment="1" applyProtection="1">
      <alignment horizontal="center" vertical="center" wrapText="1"/>
      <protection locked="0"/>
    </xf>
    <xf numFmtId="10" fontId="9" fillId="8" borderId="1" xfId="3" applyNumberFormat="1" applyFont="1" applyFill="1" applyBorder="1" applyAlignment="1" applyProtection="1">
      <alignment horizontal="center" vertical="center" wrapText="1"/>
      <protection locked="0"/>
    </xf>
    <xf numFmtId="9" fontId="9" fillId="7" borderId="1" xfId="3" applyNumberFormat="1" applyFont="1" applyFill="1" applyBorder="1" applyAlignment="1" applyProtection="1">
      <alignment horizontal="center" vertical="center" wrapText="1"/>
      <protection locked="0"/>
    </xf>
    <xf numFmtId="10" fontId="9" fillId="7" borderId="1" xfId="3" applyNumberFormat="1" applyFont="1" applyFill="1" applyBorder="1" applyAlignment="1" applyProtection="1">
      <alignment horizontal="center" vertical="center" wrapText="1"/>
      <protection locked="0"/>
    </xf>
    <xf numFmtId="0" fontId="9" fillId="6" borderId="7" xfId="3" applyFont="1" applyFill="1" applyBorder="1" applyAlignment="1">
      <alignment horizontal="center" vertical="center"/>
    </xf>
    <xf numFmtId="0" fontId="9" fillId="6" borderId="8" xfId="3" applyFont="1" applyFill="1" applyBorder="1" applyAlignment="1">
      <alignment horizontal="center" vertical="center"/>
    </xf>
    <xf numFmtId="0" fontId="9" fillId="7" borderId="7" xfId="3" applyFont="1" applyFill="1" applyBorder="1" applyAlignment="1">
      <alignment horizontal="center" vertical="center"/>
    </xf>
    <xf numFmtId="0" fontId="9" fillId="8" borderId="2" xfId="3" applyFont="1" applyFill="1" applyBorder="1" applyAlignment="1">
      <alignment horizontal="center" vertical="center"/>
    </xf>
    <xf numFmtId="0" fontId="9" fillId="8" borderId="3" xfId="3" applyFont="1" applyFill="1" applyBorder="1" applyAlignment="1">
      <alignment horizontal="center" vertical="center"/>
    </xf>
    <xf numFmtId="0" fontId="9" fillId="8" borderId="4" xfId="3" applyFont="1" applyFill="1" applyBorder="1" applyAlignment="1">
      <alignment horizontal="center" vertical="center"/>
    </xf>
    <xf numFmtId="0" fontId="9" fillId="7" borderId="2" xfId="3" applyFont="1" applyFill="1" applyBorder="1" applyAlignment="1">
      <alignment horizontal="center" vertical="center"/>
    </xf>
    <xf numFmtId="0" fontId="9" fillId="7" borderId="3" xfId="3" applyFont="1" applyFill="1" applyBorder="1" applyAlignment="1">
      <alignment horizontal="center" vertical="center"/>
    </xf>
    <xf numFmtId="0" fontId="9" fillId="7" borderId="4" xfId="3" applyFont="1" applyFill="1" applyBorder="1" applyAlignment="1">
      <alignment horizontal="center" vertical="center"/>
    </xf>
    <xf numFmtId="0" fontId="9" fillId="6" borderId="10" xfId="3" applyFont="1" applyFill="1" applyBorder="1" applyAlignment="1">
      <alignment horizontal="center" vertical="center"/>
    </xf>
    <xf numFmtId="0" fontId="9" fillId="8" borderId="10" xfId="3" applyFont="1" applyFill="1" applyBorder="1" applyAlignment="1">
      <alignment horizontal="center" vertical="center"/>
    </xf>
    <xf numFmtId="0" fontId="9" fillId="8" borderId="7" xfId="3" applyFont="1" applyFill="1" applyBorder="1" applyAlignment="1">
      <alignment horizontal="center" vertical="center"/>
    </xf>
    <xf numFmtId="0" fontId="9" fillId="7" borderId="8" xfId="3" applyFont="1" applyFill="1" applyBorder="1" applyAlignment="1">
      <alignment horizontal="center" vertical="center"/>
    </xf>
    <xf numFmtId="0" fontId="15" fillId="6" borderId="1" xfId="14" applyFont="1" applyFill="1" applyBorder="1" applyAlignment="1" applyProtection="1">
      <alignment horizontal="center" vertical="center"/>
      <protection locked="0"/>
    </xf>
    <xf numFmtId="10" fontId="15" fillId="6" borderId="1" xfId="15" applyNumberFormat="1" applyFont="1" applyFill="1" applyBorder="1" applyAlignment="1" applyProtection="1">
      <alignment horizontal="center" vertical="center"/>
      <protection locked="0"/>
    </xf>
    <xf numFmtId="0" fontId="16" fillId="0" borderId="0" xfId="16" applyFont="1"/>
    <xf numFmtId="0" fontId="16" fillId="0" borderId="1" xfId="16" applyFont="1" applyBorder="1" applyAlignment="1">
      <alignment horizontal="center" vertical="center"/>
    </xf>
    <xf numFmtId="10" fontId="16" fillId="0" borderId="1" xfId="15" applyNumberFormat="1" applyFont="1" applyBorder="1" applyAlignment="1">
      <alignment horizontal="center" vertical="center"/>
    </xf>
    <xf numFmtId="165" fontId="16" fillId="0" borderId="1" xfId="15" applyNumberFormat="1" applyFont="1" applyBorder="1" applyAlignment="1">
      <alignment horizontal="center" vertical="center"/>
    </xf>
    <xf numFmtId="10" fontId="16" fillId="0" borderId="1" xfId="15" applyNumberFormat="1" applyFont="1" applyFill="1" applyBorder="1" applyAlignment="1">
      <alignment horizontal="center" vertical="center"/>
    </xf>
    <xf numFmtId="165" fontId="16" fillId="0" borderId="1" xfId="15" applyNumberFormat="1" applyFont="1" applyFill="1" applyBorder="1" applyAlignment="1">
      <alignment horizontal="center" vertical="center"/>
    </xf>
    <xf numFmtId="0" fontId="16" fillId="0" borderId="0" xfId="16" applyFont="1" applyAlignment="1">
      <alignment horizontal="center" vertical="center"/>
    </xf>
    <xf numFmtId="10" fontId="16" fillId="0" borderId="0" xfId="15" applyNumberFormat="1" applyFont="1" applyAlignment="1">
      <alignment horizontal="center" vertical="center"/>
    </xf>
    <xf numFmtId="43" fontId="7" fillId="3" borderId="1" xfId="1" applyFont="1" applyFill="1" applyBorder="1" applyAlignment="1">
      <alignment horizontal="center" vertical="center"/>
    </xf>
    <xf numFmtId="43" fontId="7" fillId="3" borderId="1" xfId="1" applyFont="1" applyFill="1" applyBorder="1" applyAlignment="1" applyProtection="1">
      <alignment horizontal="center" vertical="center"/>
    </xf>
    <xf numFmtId="43" fontId="6" fillId="0" borderId="0" xfId="0" applyNumberFormat="1" applyFont="1" applyAlignment="1">
      <alignment horizontal="center" vertical="center"/>
    </xf>
    <xf numFmtId="43" fontId="7" fillId="2" borderId="1" xfId="1" applyFont="1" applyFill="1" applyBorder="1" applyAlignment="1" applyProtection="1">
      <alignment horizontal="center" vertical="center"/>
    </xf>
    <xf numFmtId="43" fontId="7" fillId="5" borderId="1" xfId="1" applyFont="1" applyFill="1" applyBorder="1" applyAlignment="1" applyProtection="1">
      <alignment horizontal="center" vertical="center"/>
    </xf>
    <xf numFmtId="43" fontId="7" fillId="5" borderId="1" xfId="1" applyFont="1" applyFill="1" applyBorder="1" applyAlignment="1">
      <alignment horizontal="center" vertical="center"/>
    </xf>
    <xf numFmtId="43" fontId="7" fillId="4" borderId="1" xfId="1" applyFont="1" applyFill="1" applyBorder="1" applyAlignment="1" applyProtection="1">
      <alignment horizontal="center" vertical="center"/>
    </xf>
    <xf numFmtId="43" fontId="7" fillId="4" borderId="1" xfId="1" applyFont="1" applyFill="1" applyBorder="1" applyAlignment="1">
      <alignment horizontal="center" vertical="center"/>
    </xf>
    <xf numFmtId="0" fontId="9" fillId="9" borderId="2" xfId="3" applyFont="1" applyFill="1" applyBorder="1" applyAlignment="1">
      <alignment horizontal="center" vertical="center"/>
    </xf>
    <xf numFmtId="0" fontId="9" fillId="9" borderId="3" xfId="3" applyFont="1" applyFill="1" applyBorder="1" applyAlignment="1">
      <alignment horizontal="center" vertical="center"/>
    </xf>
    <xf numFmtId="0" fontId="9" fillId="9" borderId="4" xfId="3" applyFont="1" applyFill="1" applyBorder="1" applyAlignment="1">
      <alignment horizontal="center" vertical="center"/>
    </xf>
    <xf numFmtId="49" fontId="7" fillId="2" borderId="1" xfId="4" applyNumberFormat="1" applyFont="1" applyFill="1" applyBorder="1" applyAlignment="1" applyProtection="1">
      <alignment horizontal="center" vertical="center"/>
    </xf>
    <xf numFmtId="2" fontId="7" fillId="2" borderId="1" xfId="4" applyNumberFormat="1" applyFont="1" applyFill="1" applyBorder="1" applyAlignment="1" applyProtection="1">
      <alignment horizontal="center" vertical="center"/>
    </xf>
    <xf numFmtId="10" fontId="7" fillId="2" borderId="1" xfId="2" applyNumberFormat="1" applyFont="1" applyFill="1" applyBorder="1" applyAlignment="1" applyProtection="1">
      <alignment horizontal="center" vertical="center"/>
    </xf>
    <xf numFmtId="168" fontId="7" fillId="2" borderId="1" xfId="2" applyNumberFormat="1" applyFont="1" applyFill="1" applyBorder="1" applyAlignment="1" applyProtection="1">
      <alignment horizontal="center" vertical="center"/>
    </xf>
    <xf numFmtId="165" fontId="7" fillId="2" borderId="1" xfId="2" applyNumberFormat="1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7" fillId="2" borderId="1" xfId="4" quotePrefix="1" applyNumberFormat="1" applyFont="1" applyFill="1" applyBorder="1" applyAlignment="1" applyProtection="1">
      <alignment horizontal="center" vertical="center"/>
    </xf>
    <xf numFmtId="10" fontId="7" fillId="2" borderId="1" xfId="2" quotePrefix="1" applyNumberFormat="1" applyFont="1" applyFill="1" applyBorder="1" applyAlignment="1" applyProtection="1">
      <alignment horizontal="center" vertical="center"/>
    </xf>
    <xf numFmtId="49" fontId="7" fillId="4" borderId="1" xfId="4" quotePrefix="1" applyNumberFormat="1" applyFont="1" applyFill="1" applyBorder="1" applyAlignment="1" applyProtection="1">
      <alignment horizontal="center" vertical="center"/>
    </xf>
    <xf numFmtId="2" fontId="7" fillId="4" borderId="1" xfId="4" quotePrefix="1" applyNumberFormat="1" applyFont="1" applyFill="1" applyBorder="1" applyAlignment="1" applyProtection="1">
      <alignment horizontal="center" vertical="center"/>
    </xf>
    <xf numFmtId="0" fontId="7" fillId="4" borderId="1" xfId="4" quotePrefix="1" applyNumberFormat="1" applyFont="1" applyFill="1" applyBorder="1" applyAlignment="1" applyProtection="1">
      <alignment horizontal="center" vertical="center"/>
    </xf>
    <xf numFmtId="10" fontId="7" fillId="4" borderId="1" xfId="2" quotePrefix="1" applyNumberFormat="1" applyFont="1" applyFill="1" applyBorder="1" applyAlignment="1" applyProtection="1">
      <alignment horizontal="center" vertical="center"/>
    </xf>
    <xf numFmtId="168" fontId="7" fillId="4" borderId="1" xfId="2" applyNumberFormat="1" applyFont="1" applyFill="1" applyBorder="1" applyAlignment="1" applyProtection="1">
      <alignment horizontal="center" vertical="center"/>
    </xf>
    <xf numFmtId="10" fontId="7" fillId="4" borderId="1" xfId="2" applyNumberFormat="1" applyFont="1" applyFill="1" applyBorder="1" applyAlignment="1" applyProtection="1">
      <alignment horizontal="center" vertical="center"/>
    </xf>
    <xf numFmtId="10" fontId="7" fillId="41" borderId="1" xfId="2" applyNumberFormat="1" applyFont="1" applyFill="1" applyBorder="1" applyAlignment="1" applyProtection="1">
      <alignment horizontal="center" vertical="center"/>
    </xf>
    <xf numFmtId="165" fontId="7" fillId="4" borderId="1" xfId="2" applyNumberFormat="1" applyFont="1" applyFill="1" applyBorder="1" applyAlignment="1" applyProtection="1">
      <alignment horizontal="center" vertical="center"/>
    </xf>
    <xf numFmtId="168" fontId="7" fillId="4" borderId="1" xfId="2" applyNumberFormat="1" applyFont="1" applyFill="1" applyBorder="1" applyAlignment="1">
      <alignment horizontal="center" vertical="center"/>
    </xf>
    <xf numFmtId="10" fontId="7" fillId="4" borderId="1" xfId="2" applyNumberFormat="1" applyFont="1" applyFill="1" applyBorder="1" applyAlignment="1">
      <alignment horizontal="center" vertical="center"/>
    </xf>
    <xf numFmtId="165" fontId="7" fillId="4" borderId="1" xfId="2" applyNumberFormat="1" applyFont="1" applyFill="1" applyBorder="1" applyAlignment="1">
      <alignment horizontal="center" vertical="center"/>
    </xf>
    <xf numFmtId="49" fontId="7" fillId="5" borderId="1" xfId="4" quotePrefix="1" applyNumberFormat="1" applyFont="1" applyFill="1" applyBorder="1" applyAlignment="1" applyProtection="1">
      <alignment horizontal="center" vertical="center"/>
    </xf>
    <xf numFmtId="2" fontId="7" fillId="5" borderId="1" xfId="4" quotePrefix="1" applyNumberFormat="1" applyFont="1" applyFill="1" applyBorder="1" applyAlignment="1" applyProtection="1">
      <alignment horizontal="center" vertical="center"/>
    </xf>
    <xf numFmtId="0" fontId="7" fillId="5" borderId="1" xfId="4" quotePrefix="1" applyNumberFormat="1" applyFont="1" applyFill="1" applyBorder="1" applyAlignment="1" applyProtection="1">
      <alignment horizontal="center" vertical="center"/>
    </xf>
    <xf numFmtId="10" fontId="7" fillId="5" borderId="1" xfId="2" quotePrefix="1" applyNumberFormat="1" applyFont="1" applyFill="1" applyBorder="1" applyAlignment="1" applyProtection="1">
      <alignment horizontal="center" vertical="center"/>
    </xf>
    <xf numFmtId="168" fontId="7" fillId="5" borderId="1" xfId="2" applyNumberFormat="1" applyFont="1" applyFill="1" applyBorder="1" applyAlignment="1" applyProtection="1">
      <alignment horizontal="center" vertical="center"/>
    </xf>
    <xf numFmtId="10" fontId="7" fillId="5" borderId="1" xfId="2" applyNumberFormat="1" applyFont="1" applyFill="1" applyBorder="1" applyAlignment="1" applyProtection="1">
      <alignment horizontal="center" vertical="center"/>
    </xf>
    <xf numFmtId="165" fontId="7" fillId="5" borderId="1" xfId="2" applyNumberFormat="1" applyFont="1" applyFill="1" applyBorder="1" applyAlignment="1" applyProtection="1">
      <alignment horizontal="center" vertical="center"/>
    </xf>
    <xf numFmtId="0" fontId="7" fillId="5" borderId="1" xfId="4" applyNumberFormat="1" applyFont="1" applyFill="1" applyBorder="1" applyAlignment="1">
      <alignment vertical="center"/>
    </xf>
    <xf numFmtId="49" fontId="7" fillId="5" borderId="1" xfId="4" applyNumberFormat="1" applyFont="1" applyFill="1" applyBorder="1" applyAlignment="1">
      <alignment horizontal="center" vertical="center"/>
    </xf>
    <xf numFmtId="2" fontId="7" fillId="5" borderId="1" xfId="4" applyNumberFormat="1" applyFont="1" applyFill="1" applyBorder="1" applyAlignment="1">
      <alignment horizontal="center" vertical="center"/>
    </xf>
    <xf numFmtId="0" fontId="7" fillId="5" borderId="1" xfId="4" quotePrefix="1" applyNumberFormat="1" applyFont="1" applyFill="1" applyBorder="1" applyAlignment="1">
      <alignment horizontal="center" vertical="center"/>
    </xf>
    <xf numFmtId="10" fontId="7" fillId="5" borderId="1" xfId="2" quotePrefix="1" applyNumberFormat="1" applyFont="1" applyFill="1" applyBorder="1" applyAlignment="1">
      <alignment horizontal="center" vertical="center"/>
    </xf>
    <xf numFmtId="168" fontId="7" fillId="5" borderId="1" xfId="2" applyNumberFormat="1" applyFont="1" applyFill="1" applyBorder="1" applyAlignment="1">
      <alignment horizontal="center" vertical="center"/>
    </xf>
    <xf numFmtId="10" fontId="7" fillId="5" borderId="1" xfId="2" applyNumberFormat="1" applyFont="1" applyFill="1" applyBorder="1" applyAlignment="1">
      <alignment horizontal="center" vertical="center"/>
    </xf>
    <xf numFmtId="165" fontId="7" fillId="5" borderId="1" xfId="2" applyNumberFormat="1" applyFont="1" applyFill="1" applyBorder="1" applyAlignment="1">
      <alignment horizontal="center" vertical="center"/>
    </xf>
    <xf numFmtId="49" fontId="7" fillId="5" borderId="1" xfId="4" applyNumberFormat="1" applyFont="1" applyFill="1" applyBorder="1" applyAlignment="1" applyProtection="1">
      <alignment horizontal="center" vertical="center"/>
    </xf>
    <xf numFmtId="2" fontId="7" fillId="5" borderId="1" xfId="4" applyNumberFormat="1" applyFont="1" applyFill="1" applyBorder="1" applyAlignment="1" applyProtection="1">
      <alignment horizontal="center" vertical="center"/>
    </xf>
    <xf numFmtId="49" fontId="7" fillId="5" borderId="1" xfId="4" quotePrefix="1" applyNumberFormat="1" applyFont="1" applyFill="1" applyBorder="1" applyAlignment="1">
      <alignment horizontal="center" vertical="center"/>
    </xf>
    <xf numFmtId="2" fontId="7" fillId="5" borderId="1" xfId="4" quotePrefix="1" applyNumberFormat="1" applyFont="1" applyFill="1" applyBorder="1" applyAlignment="1">
      <alignment horizontal="center" vertical="center"/>
    </xf>
    <xf numFmtId="3" fontId="7" fillId="5" borderId="1" xfId="4" quotePrefix="1" applyNumberFormat="1" applyFont="1" applyFill="1" applyBorder="1" applyAlignment="1" applyProtection="1">
      <alignment horizontal="center" vertical="center"/>
    </xf>
    <xf numFmtId="0" fontId="35" fillId="5" borderId="1" xfId="4" applyNumberFormat="1" applyFont="1" applyFill="1" applyBorder="1" applyAlignment="1" applyProtection="1">
      <alignment vertical="center"/>
    </xf>
    <xf numFmtId="0" fontId="35" fillId="5" borderId="1" xfId="4" applyNumberFormat="1" applyFont="1" applyFill="1" applyBorder="1" applyAlignment="1" applyProtection="1">
      <alignment horizontal="center" vertical="center"/>
    </xf>
    <xf numFmtId="49" fontId="7" fillId="3" borderId="1" xfId="4" quotePrefix="1" applyNumberFormat="1" applyFont="1" applyFill="1" applyBorder="1" applyAlignment="1" applyProtection="1">
      <alignment horizontal="center" vertical="center"/>
    </xf>
    <xf numFmtId="2" fontId="7" fillId="3" borderId="1" xfId="4" quotePrefix="1" applyNumberFormat="1" applyFont="1" applyFill="1" applyBorder="1" applyAlignment="1" applyProtection="1">
      <alignment horizontal="center" vertical="center"/>
    </xf>
    <xf numFmtId="0" fontId="7" fillId="3" borderId="1" xfId="4" quotePrefix="1" applyNumberFormat="1" applyFont="1" applyFill="1" applyBorder="1" applyAlignment="1" applyProtection="1">
      <alignment horizontal="center" vertical="center"/>
    </xf>
    <xf numFmtId="10" fontId="7" fillId="3" borderId="1" xfId="2" quotePrefix="1" applyNumberFormat="1" applyFont="1" applyFill="1" applyBorder="1" applyAlignment="1" applyProtection="1">
      <alignment horizontal="center" vertical="center"/>
    </xf>
    <xf numFmtId="168" fontId="7" fillId="3" borderId="1" xfId="2" applyNumberFormat="1" applyFont="1" applyFill="1" applyBorder="1" applyAlignment="1" applyProtection="1">
      <alignment horizontal="center" vertical="center"/>
    </xf>
    <xf numFmtId="10" fontId="7" fillId="3" borderId="1" xfId="2" applyNumberFormat="1" applyFont="1" applyFill="1" applyBorder="1" applyAlignment="1" applyProtection="1">
      <alignment horizontal="center" vertical="center"/>
    </xf>
    <xf numFmtId="10" fontId="7" fillId="3" borderId="1" xfId="2" applyNumberFormat="1" applyFont="1" applyFill="1" applyBorder="1" applyAlignment="1">
      <alignment horizontal="center" vertical="center"/>
    </xf>
    <xf numFmtId="165" fontId="7" fillId="3" borderId="1" xfId="2" applyNumberFormat="1" applyFont="1" applyFill="1" applyBorder="1" applyAlignment="1" applyProtection="1">
      <alignment horizontal="center" vertical="center"/>
    </xf>
    <xf numFmtId="0" fontId="7" fillId="3" borderId="1" xfId="4" quotePrefix="1" applyNumberFormat="1" applyFont="1" applyFill="1" applyBorder="1" applyAlignment="1">
      <alignment horizontal="center" vertical="center"/>
    </xf>
    <xf numFmtId="49" fontId="7" fillId="3" borderId="1" xfId="4" quotePrefix="1" applyNumberFormat="1" applyFont="1" applyFill="1" applyBorder="1" applyAlignment="1">
      <alignment horizontal="center" vertical="center"/>
    </xf>
    <xf numFmtId="2" fontId="7" fillId="3" borderId="1" xfId="4" quotePrefix="1" applyNumberFormat="1" applyFont="1" applyFill="1" applyBorder="1" applyAlignment="1">
      <alignment horizontal="center" vertical="center"/>
    </xf>
    <xf numFmtId="10" fontId="7" fillId="3" borderId="1" xfId="2" quotePrefix="1" applyNumberFormat="1" applyFont="1" applyFill="1" applyBorder="1" applyAlignment="1">
      <alignment horizontal="center" vertical="center"/>
    </xf>
    <xf numFmtId="168" fontId="7" fillId="3" borderId="1" xfId="2" applyNumberFormat="1" applyFont="1" applyFill="1" applyBorder="1" applyAlignment="1">
      <alignment horizontal="center" vertical="center"/>
    </xf>
    <xf numFmtId="165" fontId="7" fillId="3" borderId="1" xfId="2" applyNumberFormat="1" applyFont="1" applyFill="1" applyBorder="1" applyAlignment="1">
      <alignment horizontal="center" vertical="center"/>
    </xf>
    <xf numFmtId="10" fontId="7" fillId="41" borderId="1" xfId="2" applyNumberFormat="1" applyFont="1" applyFill="1" applyBorder="1" applyAlignment="1">
      <alignment horizontal="center" vertical="center"/>
    </xf>
    <xf numFmtId="169" fontId="0" fillId="0" borderId="1" xfId="1" applyNumberFormat="1" applyFont="1" applyFill="1" applyBorder="1" applyAlignment="1">
      <alignment vertical="center"/>
    </xf>
    <xf numFmtId="168" fontId="9" fillId="7" borderId="1" xfId="3" applyNumberFormat="1" applyFont="1" applyFill="1" applyBorder="1" applyAlignment="1" applyProtection="1">
      <alignment horizontal="center" vertical="center" wrapText="1"/>
      <protection locked="0"/>
    </xf>
    <xf numFmtId="10" fontId="0" fillId="0" borderId="0" xfId="2" applyNumberFormat="1" applyFont="1"/>
    <xf numFmtId="43" fontId="7" fillId="4" borderId="1" xfId="1" quotePrefix="1" applyFont="1" applyFill="1" applyBorder="1" applyAlignment="1" applyProtection="1">
      <alignment horizontal="center" vertical="center"/>
    </xf>
    <xf numFmtId="43" fontId="7" fillId="5" borderId="1" xfId="1" quotePrefix="1" applyFont="1" applyFill="1" applyBorder="1" applyAlignment="1" applyProtection="1">
      <alignment horizontal="center" vertical="center"/>
    </xf>
    <xf numFmtId="43" fontId="7" fillId="5" borderId="1" xfId="1" quotePrefix="1" applyFont="1" applyFill="1" applyBorder="1" applyAlignment="1">
      <alignment horizontal="center" vertical="center"/>
    </xf>
    <xf numFmtId="43" fontId="7" fillId="3" borderId="1" xfId="1" quotePrefix="1" applyFont="1" applyFill="1" applyBorder="1" applyAlignment="1" applyProtection="1">
      <alignment horizontal="center" vertical="center"/>
    </xf>
    <xf numFmtId="43" fontId="7" fillId="3" borderId="1" xfId="1" quotePrefix="1" applyFont="1" applyFill="1" applyBorder="1" applyAlignment="1">
      <alignment horizontal="center" vertical="center"/>
    </xf>
    <xf numFmtId="43" fontId="0" fillId="0" borderId="0" xfId="0" applyNumberFormat="1"/>
    <xf numFmtId="9" fontId="0" fillId="0" borderId="0" xfId="2" applyFont="1"/>
    <xf numFmtId="43" fontId="7" fillId="2" borderId="1" xfId="1" quotePrefix="1" applyFon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8" fillId="0" borderId="1" xfId="64" applyBorder="1" applyAlignment="1">
      <alignment vertical="center" wrapText="1"/>
    </xf>
    <xf numFmtId="10" fontId="9" fillId="6" borderId="1" xfId="2" applyNumberFormat="1" applyFont="1" applyFill="1" applyBorder="1" applyAlignment="1" applyProtection="1">
      <alignment horizontal="center" vertical="center" wrapText="1"/>
      <protection locked="0"/>
    </xf>
    <xf numFmtId="43" fontId="13" fillId="2" borderId="1" xfId="1" applyFont="1" applyFill="1" applyBorder="1" applyAlignment="1" applyProtection="1">
      <alignment horizontal="right" vertical="center"/>
    </xf>
    <xf numFmtId="43" fontId="5" fillId="4" borderId="1" xfId="1" applyFont="1" applyFill="1" applyBorder="1" applyAlignment="1" applyProtection="1">
      <alignment horizontal="right" vertical="center"/>
    </xf>
    <xf numFmtId="43" fontId="5" fillId="5" borderId="1" xfId="1" applyFont="1" applyFill="1" applyBorder="1" applyAlignment="1">
      <alignment horizontal="right" vertical="center"/>
    </xf>
    <xf numFmtId="43" fontId="5" fillId="5" borderId="1" xfId="1" applyFont="1" applyFill="1" applyBorder="1" applyAlignment="1" applyProtection="1">
      <alignment horizontal="right" vertical="center"/>
    </xf>
    <xf numFmtId="43" fontId="13" fillId="5" borderId="1" xfId="1" applyFont="1" applyFill="1" applyBorder="1" applyAlignment="1" applyProtection="1">
      <alignment horizontal="right" vertical="center"/>
    </xf>
    <xf numFmtId="43" fontId="13" fillId="3" borderId="1" xfId="1" applyFont="1" applyFill="1" applyBorder="1" applyAlignment="1" applyProtection="1">
      <alignment horizontal="right" vertical="center"/>
    </xf>
    <xf numFmtId="43" fontId="5" fillId="3" borderId="1" xfId="1" applyFont="1" applyFill="1" applyBorder="1" applyAlignment="1">
      <alignment horizontal="right" vertical="center"/>
    </xf>
    <xf numFmtId="43" fontId="13" fillId="3" borderId="1" xfId="1" applyFont="1" applyFill="1" applyBorder="1" applyAlignment="1">
      <alignment horizontal="right" vertical="center"/>
    </xf>
    <xf numFmtId="10" fontId="13" fillId="2" borderId="1" xfId="2" applyNumberFormat="1" applyFont="1" applyFill="1" applyBorder="1" applyAlignment="1" applyProtection="1">
      <alignment horizontal="right" vertical="center"/>
    </xf>
    <xf numFmtId="10" fontId="5" fillId="4" borderId="1" xfId="2" applyNumberFormat="1" applyFont="1" applyFill="1" applyBorder="1" applyAlignment="1" applyProtection="1">
      <alignment horizontal="right" vertical="center"/>
    </xf>
    <xf numFmtId="10" fontId="5" fillId="5" borderId="1" xfId="2" applyNumberFormat="1" applyFont="1" applyFill="1" applyBorder="1" applyAlignment="1">
      <alignment horizontal="right" vertical="center"/>
    </xf>
    <xf numFmtId="10" fontId="5" fillId="5" borderId="1" xfId="2" applyNumberFormat="1" applyFont="1" applyFill="1" applyBorder="1" applyAlignment="1" applyProtection="1">
      <alignment horizontal="right" vertical="center"/>
    </xf>
    <xf numFmtId="10" fontId="13" fillId="5" borderId="1" xfId="2" applyNumberFormat="1" applyFont="1" applyFill="1" applyBorder="1" applyAlignment="1" applyProtection="1">
      <alignment horizontal="right" vertical="center"/>
    </xf>
    <xf numFmtId="10" fontId="13" fillId="3" borderId="1" xfId="2" applyNumberFormat="1" applyFont="1" applyFill="1" applyBorder="1" applyAlignment="1" applyProtection="1">
      <alignment horizontal="right" vertical="center"/>
    </xf>
    <xf numFmtId="10" fontId="5" fillId="3" borderId="1" xfId="2" applyNumberFormat="1" applyFont="1" applyFill="1" applyBorder="1" applyAlignment="1">
      <alignment horizontal="right" vertical="center"/>
    </xf>
    <xf numFmtId="10" fontId="13" fillId="3" borderId="1" xfId="2" applyNumberFormat="1" applyFont="1" applyFill="1" applyBorder="1" applyAlignment="1">
      <alignment horizontal="right" vertical="center"/>
    </xf>
    <xf numFmtId="10" fontId="12" fillId="6" borderId="1" xfId="2" applyNumberFormat="1" applyFont="1" applyFill="1" applyBorder="1" applyAlignment="1" applyProtection="1">
      <alignment horizontal="center" vertical="center" wrapText="1"/>
      <protection locked="0"/>
    </xf>
    <xf numFmtId="167" fontId="0" fillId="0" borderId="1" xfId="0" applyNumberFormat="1" applyBorder="1" applyAlignment="1">
      <alignment vertical="center"/>
    </xf>
    <xf numFmtId="165" fontId="7" fillId="3" borderId="1" xfId="2" quotePrefix="1" applyNumberFormat="1" applyFont="1" applyFill="1" applyBorder="1" applyAlignment="1" applyProtection="1">
      <alignment horizontal="center" vertical="center"/>
    </xf>
    <xf numFmtId="165" fontId="7" fillId="3" borderId="1" xfId="2" quotePrefix="1" applyNumberFormat="1" applyFont="1" applyFill="1" applyBorder="1" applyAlignment="1">
      <alignment horizontal="center" vertical="center"/>
    </xf>
    <xf numFmtId="10" fontId="6" fillId="0" borderId="0" xfId="2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0" fontId="7" fillId="0" borderId="0" xfId="4" applyNumberFormat="1" applyFont="1" applyFill="1" applyBorder="1" applyAlignment="1" applyProtection="1">
      <alignment horizontal="center" vertical="center"/>
    </xf>
    <xf numFmtId="0" fontId="7" fillId="0" borderId="0" xfId="4" quotePrefix="1" applyNumberFormat="1" applyFont="1" applyFill="1" applyBorder="1" applyAlignment="1" applyProtection="1">
      <alignment horizontal="center" vertical="center"/>
    </xf>
    <xf numFmtId="0" fontId="7" fillId="0" borderId="0" xfId="4" quotePrefix="1" applyNumberFormat="1" applyFont="1" applyFill="1" applyBorder="1" applyAlignment="1">
      <alignment horizontal="center" vertical="center"/>
    </xf>
    <xf numFmtId="165" fontId="40" fillId="4" borderId="1" xfId="2" applyNumberFormat="1" applyFont="1" applyFill="1" applyBorder="1" applyAlignment="1">
      <alignment horizontal="center" vertical="center"/>
    </xf>
    <xf numFmtId="9" fontId="0" fillId="0" borderId="0" xfId="0" applyNumberFormat="1"/>
    <xf numFmtId="170" fontId="6" fillId="0" borderId="0" xfId="2" applyNumberFormat="1" applyFont="1" applyBorder="1" applyAlignment="1">
      <alignment horizontal="center" vertical="center"/>
    </xf>
    <xf numFmtId="9" fontId="6" fillId="0" borderId="0" xfId="2" applyFont="1" applyBorder="1" applyAlignment="1">
      <alignment horizontal="center" vertical="center"/>
    </xf>
    <xf numFmtId="0" fontId="7" fillId="5" borderId="1" xfId="1" applyNumberFormat="1" applyFont="1" applyFill="1" applyBorder="1" applyAlignment="1">
      <alignment horizontal="center" vertical="center"/>
    </xf>
    <xf numFmtId="0" fontId="6" fillId="4" borderId="1" xfId="4" applyNumberFormat="1" applyFont="1" applyFill="1" applyBorder="1" applyAlignment="1" applyProtection="1">
      <alignment vertical="center"/>
    </xf>
    <xf numFmtId="10" fontId="41" fillId="5" borderId="1" xfId="2" applyNumberFormat="1" applyFont="1" applyFill="1" applyBorder="1" applyAlignment="1">
      <alignment horizontal="center" vertical="center"/>
    </xf>
    <xf numFmtId="43" fontId="0" fillId="0" borderId="0" xfId="1" applyFont="1" applyFill="1" applyBorder="1" applyAlignment="1">
      <alignment vertical="center"/>
    </xf>
    <xf numFmtId="0" fontId="0" fillId="42" borderId="1" xfId="0" applyFill="1" applyBorder="1" applyAlignment="1">
      <alignment vertical="center"/>
    </xf>
    <xf numFmtId="0" fontId="16" fillId="41" borderId="0" xfId="16" applyFont="1" applyFill="1"/>
    <xf numFmtId="10" fontId="16" fillId="41" borderId="1" xfId="15" applyNumberFormat="1" applyFont="1" applyFill="1" applyBorder="1" applyAlignment="1">
      <alignment horizontal="center" vertical="center"/>
    </xf>
    <xf numFmtId="167" fontId="0" fillId="41" borderId="1" xfId="0" applyNumberFormat="1" applyFill="1" applyBorder="1" applyAlignment="1">
      <alignment vertical="center"/>
    </xf>
    <xf numFmtId="0" fontId="0" fillId="41" borderId="0" xfId="0" applyFill="1"/>
    <xf numFmtId="169" fontId="0" fillId="41" borderId="1" xfId="1" applyNumberFormat="1" applyFont="1" applyFill="1" applyBorder="1" applyAlignment="1">
      <alignment vertical="center"/>
    </xf>
    <xf numFmtId="0" fontId="0" fillId="41" borderId="0" xfId="0" applyFill="1" applyAlignment="1">
      <alignment horizontal="left" vertical="center"/>
    </xf>
    <xf numFmtId="10" fontId="0" fillId="41" borderId="0" xfId="2" applyNumberFormat="1" applyFont="1" applyFill="1" applyAlignment="1">
      <alignment vertical="center"/>
    </xf>
    <xf numFmtId="10" fontId="0" fillId="41" borderId="0" xfId="2" applyNumberFormat="1" applyFont="1" applyFill="1"/>
    <xf numFmtId="43" fontId="13" fillId="2" borderId="1" xfId="1" applyFont="1" applyFill="1" applyBorder="1" applyAlignment="1" applyProtection="1">
      <alignment horizontal="center" vertical="center"/>
    </xf>
    <xf numFmtId="43" fontId="5" fillId="4" borderId="1" xfId="1" applyFont="1" applyFill="1" applyBorder="1" applyAlignment="1" applyProtection="1">
      <alignment horizontal="center" vertical="center"/>
    </xf>
    <xf numFmtId="43" fontId="5" fillId="5" borderId="1" xfId="1" applyFont="1" applyFill="1" applyBorder="1" applyAlignment="1">
      <alignment horizontal="center" vertical="center"/>
    </xf>
    <xf numFmtId="43" fontId="5" fillId="5" borderId="1" xfId="1" applyFont="1" applyFill="1" applyBorder="1" applyAlignment="1" applyProtection="1">
      <alignment horizontal="center" vertical="center"/>
    </xf>
    <xf numFmtId="43" fontId="13" fillId="5" borderId="1" xfId="1" applyFont="1" applyFill="1" applyBorder="1" applyAlignment="1" applyProtection="1">
      <alignment horizontal="center" vertical="center"/>
    </xf>
    <xf numFmtId="43" fontId="13" fillId="3" borderId="1" xfId="1" applyFont="1" applyFill="1" applyBorder="1" applyAlignment="1" applyProtection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13" fillId="3" borderId="1" xfId="1" applyFont="1" applyFill="1" applyBorder="1" applyAlignment="1">
      <alignment horizontal="center" vertical="center"/>
    </xf>
    <xf numFmtId="43" fontId="0" fillId="0" borderId="0" xfId="1" applyFont="1" applyAlignment="1">
      <alignment vertical="center"/>
    </xf>
    <xf numFmtId="43" fontId="13" fillId="2" borderId="1" xfId="1" applyFont="1" applyFill="1" applyBorder="1" applyAlignment="1" applyProtection="1">
      <alignment vertical="center"/>
    </xf>
    <xf numFmtId="43" fontId="13" fillId="4" borderId="1" xfId="1" quotePrefix="1" applyFont="1" applyFill="1" applyBorder="1" applyAlignment="1" applyProtection="1">
      <alignment vertical="center"/>
    </xf>
    <xf numFmtId="43" fontId="13" fillId="5" borderId="1" xfId="1" applyFont="1" applyFill="1" applyBorder="1" applyAlignment="1" applyProtection="1">
      <alignment vertical="center"/>
    </xf>
    <xf numFmtId="43" fontId="13" fillId="5" borderId="1" xfId="1" quotePrefix="1" applyFont="1" applyFill="1" applyBorder="1" applyAlignment="1">
      <alignment vertical="center"/>
    </xf>
    <xf numFmtId="43" fontId="13" fillId="5" borderId="1" xfId="1" quotePrefix="1" applyFont="1" applyFill="1" applyBorder="1" applyAlignment="1" applyProtection="1">
      <alignment vertical="center"/>
    </xf>
    <xf numFmtId="43" fontId="13" fillId="5" borderId="1" xfId="1" applyFont="1" applyFill="1" applyBorder="1" applyAlignment="1">
      <alignment vertical="center"/>
    </xf>
    <xf numFmtId="43" fontId="13" fillId="3" borderId="1" xfId="1" quotePrefix="1" applyFont="1" applyFill="1" applyBorder="1" applyAlignment="1" applyProtection="1">
      <alignment vertical="center"/>
    </xf>
    <xf numFmtId="43" fontId="13" fillId="3" borderId="1" xfId="1" quotePrefix="1" applyFont="1" applyFill="1" applyBorder="1" applyAlignment="1">
      <alignment vertical="center"/>
    </xf>
    <xf numFmtId="0" fontId="9" fillId="8" borderId="9" xfId="3" applyFont="1" applyFill="1" applyBorder="1" applyAlignment="1">
      <alignment horizontal="center" vertical="center"/>
    </xf>
    <xf numFmtId="0" fontId="9" fillId="8" borderId="5" xfId="3" applyFont="1" applyFill="1" applyBorder="1" applyAlignment="1">
      <alignment horizontal="center" vertical="center"/>
    </xf>
    <xf numFmtId="0" fontId="9" fillId="8" borderId="10" xfId="3" applyFont="1" applyFill="1" applyBorder="1" applyAlignment="1">
      <alignment horizontal="center" vertical="center"/>
    </xf>
    <xf numFmtId="0" fontId="9" fillId="8" borderId="7" xfId="3" applyFont="1" applyFill="1" applyBorder="1" applyAlignment="1">
      <alignment horizontal="center" vertical="center"/>
    </xf>
    <xf numFmtId="0" fontId="9" fillId="7" borderId="2" xfId="3" applyFont="1" applyFill="1" applyBorder="1" applyAlignment="1">
      <alignment horizontal="center" vertical="center"/>
    </xf>
    <xf numFmtId="0" fontId="9" fillId="7" borderId="3" xfId="3" applyFont="1" applyFill="1" applyBorder="1" applyAlignment="1">
      <alignment horizontal="center" vertical="center"/>
    </xf>
    <xf numFmtId="0" fontId="9" fillId="7" borderId="4" xfId="3" applyFont="1" applyFill="1" applyBorder="1" applyAlignment="1">
      <alignment horizontal="center" vertical="center"/>
    </xf>
    <xf numFmtId="0" fontId="9" fillId="9" borderId="2" xfId="3" applyFont="1" applyFill="1" applyBorder="1" applyAlignment="1">
      <alignment horizontal="center" vertical="center"/>
    </xf>
    <xf numFmtId="0" fontId="9" fillId="9" borderId="3" xfId="3" applyFont="1" applyFill="1" applyBorder="1" applyAlignment="1">
      <alignment horizontal="center" vertical="center"/>
    </xf>
    <xf numFmtId="0" fontId="9" fillId="9" borderId="4" xfId="3" applyFont="1" applyFill="1" applyBorder="1" applyAlignment="1">
      <alignment horizontal="center" vertical="center"/>
    </xf>
    <xf numFmtId="0" fontId="9" fillId="6" borderId="5" xfId="3" applyFont="1" applyFill="1" applyBorder="1" applyAlignment="1">
      <alignment horizontal="center" vertical="center"/>
    </xf>
    <xf numFmtId="0" fontId="9" fillId="6" borderId="6" xfId="3" applyFont="1" applyFill="1" applyBorder="1" applyAlignment="1">
      <alignment horizontal="center" vertical="center"/>
    </xf>
    <xf numFmtId="0" fontId="9" fillId="6" borderId="7" xfId="3" applyFont="1" applyFill="1" applyBorder="1" applyAlignment="1">
      <alignment horizontal="center" vertical="center"/>
    </xf>
    <xf numFmtId="0" fontId="9" fillId="6" borderId="8" xfId="3" applyFont="1" applyFill="1" applyBorder="1" applyAlignment="1">
      <alignment horizontal="center" vertical="center"/>
    </xf>
    <xf numFmtId="0" fontId="9" fillId="7" borderId="5" xfId="3" applyFont="1" applyFill="1" applyBorder="1" applyAlignment="1">
      <alignment horizontal="center" vertical="center"/>
    </xf>
    <xf numFmtId="0" fontId="9" fillId="8" borderId="2" xfId="3" applyFont="1" applyFill="1" applyBorder="1" applyAlignment="1">
      <alignment horizontal="center" vertical="center"/>
    </xf>
    <xf numFmtId="0" fontId="9" fillId="8" borderId="3" xfId="3" applyFont="1" applyFill="1" applyBorder="1" applyAlignment="1">
      <alignment horizontal="center" vertical="center"/>
    </xf>
    <xf numFmtId="0" fontId="9" fillId="8" borderId="4" xfId="3" applyFont="1" applyFill="1" applyBorder="1" applyAlignment="1">
      <alignment horizontal="center" vertical="center"/>
    </xf>
    <xf numFmtId="0" fontId="9" fillId="7" borderId="7" xfId="3" applyFont="1" applyFill="1" applyBorder="1" applyAlignment="1">
      <alignment horizontal="center" vertical="center"/>
    </xf>
    <xf numFmtId="0" fontId="9" fillId="6" borderId="20" xfId="3" applyFont="1" applyFill="1" applyBorder="1" applyAlignment="1">
      <alignment horizontal="center" vertical="center"/>
    </xf>
    <xf numFmtId="0" fontId="9" fillId="7" borderId="6" xfId="3" applyFont="1" applyFill="1" applyBorder="1" applyAlignment="1">
      <alignment horizontal="center" vertical="center"/>
    </xf>
    <xf numFmtId="0" fontId="9" fillId="7" borderId="8" xfId="3" applyFont="1" applyFill="1" applyBorder="1" applyAlignment="1">
      <alignment horizontal="center" vertical="center"/>
    </xf>
    <xf numFmtId="0" fontId="9" fillId="6" borderId="9" xfId="3" applyFont="1" applyFill="1" applyBorder="1" applyAlignment="1">
      <alignment horizontal="center" vertical="center"/>
    </xf>
    <xf numFmtId="0" fontId="9" fillId="6" borderId="10" xfId="3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7" xfId="0" applyFont="1" applyFill="1" applyBorder="1" applyAlignment="1">
      <alignment horizontal="center" vertical="center"/>
    </xf>
    <xf numFmtId="0" fontId="0" fillId="42" borderId="2" xfId="0" applyFill="1" applyBorder="1" applyAlignment="1">
      <alignment horizontal="center" vertical="center"/>
    </xf>
    <xf numFmtId="0" fontId="0" fillId="42" borderId="3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6" borderId="0" xfId="3" applyFont="1" applyFill="1" applyAlignment="1" applyProtection="1">
      <alignment horizontal="center" vertical="center" wrapText="1"/>
      <protection locked="0"/>
    </xf>
    <xf numFmtId="0" fontId="9" fillId="6" borderId="20" xfId="3" applyFont="1" applyFill="1" applyBorder="1" applyAlignment="1" applyProtection="1">
      <alignment horizontal="center" vertical="center" wrapText="1"/>
      <protection locked="0"/>
    </xf>
    <xf numFmtId="0" fontId="12" fillId="6" borderId="1" xfId="0" applyFont="1" applyFill="1" applyBorder="1" applyAlignment="1">
      <alignment horizontal="center" vertical="center"/>
    </xf>
  </cellXfs>
  <cellStyles count="65">
    <cellStyle name="20% - Ênfase1" xfId="39" builtinId="30" customBuiltin="1"/>
    <cellStyle name="20% - Ênfase2" xfId="43" builtinId="34" customBuiltin="1"/>
    <cellStyle name="20% - Ênfase3" xfId="47" builtinId="38" customBuiltin="1"/>
    <cellStyle name="20% - Ênfase4" xfId="51" builtinId="42" customBuiltin="1"/>
    <cellStyle name="20% - Ênfase5" xfId="55" builtinId="46" customBuiltin="1"/>
    <cellStyle name="20% - Ênfase6" xfId="59" builtinId="50" customBuiltin="1"/>
    <cellStyle name="40% - Ênfase1" xfId="40" builtinId="31" customBuiltin="1"/>
    <cellStyle name="40% - Ênfase2" xfId="44" builtinId="35" customBuiltin="1"/>
    <cellStyle name="40% - Ênfase3" xfId="48" builtinId="39" customBuiltin="1"/>
    <cellStyle name="40% - Ênfase4" xfId="52" builtinId="43" customBuiltin="1"/>
    <cellStyle name="40% - Ênfase5" xfId="56" builtinId="47" customBuiltin="1"/>
    <cellStyle name="40% - Ênfase6" xfId="60" builtinId="51" customBuiltin="1"/>
    <cellStyle name="60% - Ênfase1" xfId="41" builtinId="32" customBuiltin="1"/>
    <cellStyle name="60% - Ênfase2" xfId="45" builtinId="36" customBuiltin="1"/>
    <cellStyle name="60% - Ênfase3" xfId="49" builtinId="40" customBuiltin="1"/>
    <cellStyle name="60% - Ênfase4" xfId="53" builtinId="44" customBuiltin="1"/>
    <cellStyle name="60% - Ênfase5" xfId="57" builtinId="48" customBuiltin="1"/>
    <cellStyle name="60% - Ênfase6" xfId="61" builtinId="52" customBuiltin="1"/>
    <cellStyle name="Bom" xfId="27" builtinId="26" customBuiltin="1"/>
    <cellStyle name="Cálculo" xfId="32" builtinId="22" customBuiltin="1"/>
    <cellStyle name="Célula de Verificação" xfId="34" builtinId="23" customBuiltin="1"/>
    <cellStyle name="Célula Vinculada" xfId="33" builtinId="24" customBuiltin="1"/>
    <cellStyle name="Comma 2" xfId="5" xr:uid="{00000000-0005-0000-0000-000001000000}"/>
    <cellStyle name="Comma 2 2" xfId="9" xr:uid="{00000000-0005-0000-0000-000002000000}"/>
    <cellStyle name="Comma 3" xfId="7" xr:uid="{00000000-0005-0000-0000-000003000000}"/>
    <cellStyle name="Currency 2" xfId="12" xr:uid="{16CB3503-C4C6-46BB-8C95-54B0923D3030}"/>
    <cellStyle name="Currency 3" xfId="11" xr:uid="{4A60B0F2-391E-48B3-84E5-E180E57380F1}"/>
    <cellStyle name="Ênfase1" xfId="38" builtinId="29" customBuiltin="1"/>
    <cellStyle name="Ênfase2" xfId="42" builtinId="33" customBuiltin="1"/>
    <cellStyle name="Ênfase3" xfId="46" builtinId="37" customBuiltin="1"/>
    <cellStyle name="Ênfase4" xfId="50" builtinId="41" customBuiltin="1"/>
    <cellStyle name="Ênfase5" xfId="54" builtinId="45" customBuiltin="1"/>
    <cellStyle name="Ênfase6" xfId="58" builtinId="49" customBuiltin="1"/>
    <cellStyle name="Entrada" xfId="30" builtinId="20" customBuiltin="1"/>
    <cellStyle name="Hiperlink" xfId="64" builtinId="8"/>
    <cellStyle name="Neutro" xfId="29" builtinId="28" customBuiltin="1"/>
    <cellStyle name="Normal" xfId="0" builtinId="0"/>
    <cellStyle name="Normal 19" xfId="19" xr:uid="{217D49FB-92E4-43B7-AF32-1E6975745B1D}"/>
    <cellStyle name="Normal 2" xfId="6" xr:uid="{00000000-0005-0000-0000-000005000000}"/>
    <cellStyle name="Normal 2 2" xfId="16" xr:uid="{61014041-0B5D-419A-ACF4-29B6BE33781D}"/>
    <cellStyle name="Normal 2 8" xfId="20" xr:uid="{718CE271-A426-4942-BFCF-EB8817FC7C93}"/>
    <cellStyle name="Normal 3" xfId="10" xr:uid="{AC11633D-BF11-428F-9CFB-1107DE5721D2}"/>
    <cellStyle name="Normal 4" xfId="3" xr:uid="{00000000-0005-0000-0000-000006000000}"/>
    <cellStyle name="Normal 4 2" xfId="14" xr:uid="{1312E252-9E1E-45E8-AC82-35534C40C51F}"/>
    <cellStyle name="Normal 5" xfId="13" xr:uid="{F0A2912D-D298-43CB-ADA3-0AE13F8E9462}"/>
    <cellStyle name="Normal 6" xfId="62" xr:uid="{F6B8CFFC-F035-4F62-8700-F7EBC361B72D}"/>
    <cellStyle name="Nota 2" xfId="63" xr:uid="{909C7C41-F05F-4217-90AC-7CE7772A0337}"/>
    <cellStyle name="Porcentagem" xfId="2" builtinId="5"/>
    <cellStyle name="Porcentagem 2" xfId="15" xr:uid="{0945CEE9-3710-4091-B22D-48332D9F3172}"/>
    <cellStyle name="Porcentagem 3" xfId="18" xr:uid="{24B9A8ED-FD09-4861-B8FE-774FE4D92AF7}"/>
    <cellStyle name="Ruim" xfId="28" builtinId="27" customBuiltin="1"/>
    <cellStyle name="Saída" xfId="31" builtinId="21" customBuiltin="1"/>
    <cellStyle name="Separador de milhares 2" xfId="4" xr:uid="{00000000-0005-0000-0000-000008000000}"/>
    <cellStyle name="Separador de milhares 2 2" xfId="8" xr:uid="{00000000-0005-0000-0000-000009000000}"/>
    <cellStyle name="Texto de Aviso" xfId="35" builtinId="11" customBuiltin="1"/>
    <cellStyle name="Texto Explicativo" xfId="36" builtinId="53" customBuiltin="1"/>
    <cellStyle name="Título" xfId="22" builtinId="15" customBuiltin="1"/>
    <cellStyle name="Título 1" xfId="23" builtinId="16" customBuiltin="1"/>
    <cellStyle name="Título 2" xfId="24" builtinId="17" customBuiltin="1"/>
    <cellStyle name="Título 3" xfId="25" builtinId="18" customBuiltin="1"/>
    <cellStyle name="Título 4" xfId="26" builtinId="19" customBuiltin="1"/>
    <cellStyle name="Total" xfId="37" builtinId="25" customBuiltin="1"/>
    <cellStyle name="Vírgula" xfId="1" builtinId="3"/>
    <cellStyle name="Vírgula 2" xfId="17" xr:uid="{92A0D52D-EDF8-4539-9EFC-31DD56886553}"/>
    <cellStyle name="Vírgula 2 2" xfId="21" xr:uid="{EF706865-4675-4047-A192-D20041E82B5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  <color rgb="FFCC9900"/>
      <color rgb="FFDAE9F6"/>
      <color rgb="FFFFFFD9"/>
      <color rgb="FFFFFFCC"/>
      <color rgb="FFFFFFFF"/>
      <color rgb="FFFEF2EC"/>
      <color rgb="FFFFCCCC"/>
      <color rgb="FFFF99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99391</xdr:colOff>
      <xdr:row>1</xdr:row>
      <xdr:rowOff>8283</xdr:rowOff>
    </xdr:from>
    <xdr:to>
      <xdr:col>20</xdr:col>
      <xdr:colOff>389281</xdr:colOff>
      <xdr:row>2</xdr:row>
      <xdr:rowOff>198783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8A8DF985-F935-A9F8-44E1-E67867F1144C}"/>
            </a:ext>
          </a:extLst>
        </xdr:cNvPr>
        <xdr:cNvSpPr txBox="1"/>
      </xdr:nvSpPr>
      <xdr:spPr>
        <a:xfrm>
          <a:off x="12796630" y="314740"/>
          <a:ext cx="5806108" cy="455543"/>
        </a:xfrm>
        <a:prstGeom prst="rect">
          <a:avLst/>
        </a:prstGeom>
        <a:noFill/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100" b="1" kern="1200">
              <a:solidFill>
                <a:srgbClr val="FF0000"/>
              </a:solidFill>
            </a:rPr>
            <a:t>Revisar se</a:t>
          </a:r>
          <a:r>
            <a:rPr lang="pt-BR" sz="1100" b="1" kern="1200" baseline="0">
              <a:solidFill>
                <a:srgbClr val="FF0000"/>
              </a:solidFill>
            </a:rPr>
            <a:t> fatores ainda se aplicarão para 2027, no contexto da reforma tributária</a:t>
          </a:r>
          <a:endParaRPr lang="pt-BR" sz="1100" b="1" kern="1200">
            <a:solidFill>
              <a:srgbClr val="FF0000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ilva, Luiz(EXT)" id="{2A2A9C20-BC28-4C81-B7AC-B8DDED25900C}" userId="S::SILVALU6@Alcon.net::83d41509-7d72-4774-8f46-fc127c2e74e3" providerId="AD"/>
  <person displayName="Venudo, Tiago de Sá" id="{67C93057-7194-4F4B-8EAC-80A2FFD62DA6}" userId="S::VENUDTI1@Alcon.net::7a53d62c-26d8-4ef2-aa44-f8debc45621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9" dT="2025-07-30T19:42:21.00" personId="{67C93057-7194-4F4B-8EAC-80A2FFD62DA6}" id="{6FED2158-BAB5-4B3F-B0C6-AB79690C5C9E}">
    <text>LACRIMA FORTE</text>
  </threadedComment>
  <threadedComment ref="C20" dT="2025-07-30T19:43:09.79" personId="{67C93057-7194-4F4B-8EAC-80A2FFD62DA6}" id="{00972972-E1B6-4890-8425-7A88DFCB4872}">
    <text>TEARS NATURALE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5" dT="2024-03-12T20:56:50.75" personId="{67C93057-7194-4F4B-8EAC-80A2FFD62DA6}" id="{EA409ACB-23C1-4739-91E2-9C6835D123E1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C16" dT="2024-03-12T20:56:50.75" personId="{67C93057-7194-4F4B-8EAC-80A2FFD62DA6}" id="{1DF688E5-332D-4C11-95A5-7DA5B330C3E0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I4" dT="2023-12-13T19:56:25.69" personId="{67C93057-7194-4F4B-8EAC-80A2FFD62DA6}" id="{2D864B90-D5E6-4253-B912-C5043CA8F3D4}">
    <text>Adicional de FCP de 1%</text>
  </threadedComment>
  <threadedComment ref="I9" dT="2023-12-13T19:30:00.04" personId="{67C93057-7194-4F4B-8EAC-80A2FFD62DA6}" id="{0613F749-B0EA-4054-978D-6D6C08795492}">
    <text>Alíquota padrão 20%, mas para medicamento será aplicado o percentual de 17%</text>
  </threadedComment>
  <threadedComment ref="I13" dT="2023-12-13T19:30:00.04" personId="{67C93057-7194-4F4B-8EAC-80A2FFD62DA6}" id="{5A64184B-1983-4663-86F6-2CFFB9C8E9B5}">
    <text>Alíquota padrão 18%, mas para medicamento genérico será aplicado o percentual de 12%</text>
  </threadedComment>
  <threadedComment ref="I21" dT="2023-12-13T19:56:25.69" personId="{67C93057-7194-4F4B-8EAC-80A2FFD62DA6}" id="{9279140B-1493-4C88-92A6-4F50BF1398E5}">
    <text>Adicional de FCP de 2%</text>
  </threadedComment>
  <threadedComment ref="I27" dT="2023-12-13T19:56:25.69" personId="{67C93057-7194-4F4B-8EAC-80A2FFD62DA6}" id="{1B515B47-69B4-4A59-B53F-530EAC803909}">
    <text>Adicional de FCP de 1%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AE6" dT="2023-12-13T19:30:00.04" personId="{67C93057-7194-4F4B-8EAC-80A2FFD62DA6}" id="{90E48D26-BEEF-465B-B498-6AEEC16B9306}">
    <text>Alíquota padrão 20%, mas para medicamento da NCM 3004 será aplicado o percentual de 17%</text>
  </threadedComment>
  <threadedComment ref="AI6" dT="2023-12-13T19:30:00.04" personId="{67C93057-7194-4F4B-8EAC-80A2FFD62DA6}" id="{B87623BA-47F4-49DC-8DF2-136E0337B127}">
    <text>Alíquota padrão 18%, mas para medicamento genérico será aplicado o percentual de 12%
Para cosméticos da NCM 3307 a alíquota é 25% com adicional FCP de 2%</text>
  </threadedComment>
  <threadedComment ref="AQ6" dT="2023-12-13T19:56:25.69" personId="{67C93057-7194-4F4B-8EAC-80A2FFD62DA6}" id="{AC14C163-32EC-4DC7-A327-A1B5702252CE}">
    <text>Com adicional FCP 2%</text>
  </threadedComment>
  <threadedComment ref="AW6" dT="2023-12-13T19:56:25.69" personId="{67C93057-7194-4F4B-8EAC-80A2FFD62DA6}" id="{572B954A-89FD-41E5-AA9F-765AF6BE2909}">
    <text>Com adicional FCP 1%</text>
  </threadedComment>
  <threadedComment ref="AE7" dT="2023-12-13T19:30:00.04" personId="{67C93057-7194-4F4B-8EAC-80A2FFD62DA6}" id="{5815CE9A-DBA3-4FC7-931B-F51D002C39F4}">
    <text>Alíquota padrão 20%, mas para medicamento da NCM 3004 será aplicado o percentual de 17%</text>
  </threadedComment>
  <threadedComment ref="AI7" dT="2023-12-13T19:30:00.04" personId="{67C93057-7194-4F4B-8EAC-80A2FFD62DA6}" id="{0D5FF790-E521-4D0B-95AE-780BB1096D19}">
    <text>Alíquota padrão 18%, mas para medicamento genérico será aplicado o percentual de 12%
Para cosméticos da NCM 3307 a alíquota é 25% com adicional FCP de 2%</text>
  </threadedComment>
  <threadedComment ref="AQ7" dT="2023-12-13T19:56:25.69" personId="{67C93057-7194-4F4B-8EAC-80A2FFD62DA6}" id="{7A4BB5E7-FA93-420F-A2D8-046FB157339B}">
    <text>Com adicional FCP 2%</text>
  </threadedComment>
  <threadedComment ref="AW7" dT="2023-12-13T19:56:25.69" personId="{67C93057-7194-4F4B-8EAC-80A2FFD62DA6}" id="{B366FBA7-75DF-4BF5-9785-7D24870C552F}">
    <text>Com adicional FCP 1%</text>
  </threadedComment>
  <threadedComment ref="V8" dT="2024-03-14T21:57:16.38" personId="{67C93057-7194-4F4B-8EAC-80A2FFD62DA6}" id="{0CC1915D-629C-4D04-809C-B43737922239}">
    <text>Art. 34, IX do Anexo II do RICMS/SP</text>
  </threadedComment>
  <threadedComment ref="Z8" dT="2023-12-13T19:56:25.69" personId="{67C93057-7194-4F4B-8EAC-80A2FFD62DA6}" id="{8B16D1AB-339E-423C-B139-F6BF783851ED}">
    <text>Com adicional FCP 2%</text>
  </threadedComment>
  <threadedComment ref="AE8" dT="2023-12-13T19:30:00.04" personId="{67C93057-7194-4F4B-8EAC-80A2FFD62DA6}" id="{4BB90AB2-771E-415A-A2FD-1073B6F2D765}">
    <text>Alíquota padrão 20%, mas para medicamento da NCM 3004 será aplicado o percentual de 17%</text>
  </threadedComment>
  <threadedComment ref="AG8" dT="2024-12-23T21:53:37.35" personId="{67C93057-7194-4F4B-8EAC-80A2FFD62DA6}" id="{31BEDCAD-6119-4561-9437-5658BC555A08}">
    <text xml:space="preserve">Adicionado 2% ref. ao FCP, conforme Artigo 20, §6º, do RCTE/GO. </text>
    <extLst>
      <x:ext xmlns:xltc2="http://schemas.microsoft.com/office/spreadsheetml/2020/threadedcomments2" uri="{F7C98A9C-CBB3-438F-8F68-D28B6AF4A901}">
        <xltc2:checksum>2356686071</xltc2:checksum>
        <xltc2:hyperlink startIndex="36" length="9" url="https://www.econeteditora.com.br/icms_go/ricms_1997/ricms_1997_art001_089.php#art20"/>
        <xltc2:hyperlink startIndex="47" length="3" url="https://www.econeteditora.com.br/icms_go/ricms_1997/ricms_1997_art001_089.php#art20_p6"/>
      </x:ext>
    </extLst>
  </threadedComment>
  <threadedComment ref="AI8" dT="2023-12-13T19:30:00.04" personId="{67C93057-7194-4F4B-8EAC-80A2FFD62DA6}" id="{85BF0E91-D3C8-4DD1-8468-EB72078195ED}">
    <text>Alíquota padrão 18%, mas para medicamento genérico será aplicado o percentual de 12%
Para cosméticos da NCM 3307 a alíquota é 25% com adicional FCP de 2%</text>
  </threadedComment>
  <threadedComment ref="AP8" dT="2023-12-13T19:56:25.69" personId="{67C93057-7194-4F4B-8EAC-80A2FFD62DA6}" id="{DC078580-FAE3-402F-B545-0AC6D2C61BE9}">
    <text>Com adicional FCP 1%</text>
  </threadedComment>
  <threadedComment ref="AQ8" dT="2023-12-13T19:56:25.69" personId="{67C93057-7194-4F4B-8EAC-80A2FFD62DA6}" id="{195DEB06-99CF-4857-AFE9-C4F288A4EE48}">
    <text>Com adicional FCP 2%</text>
  </threadedComment>
  <threadedComment ref="AU8" dT="2023-12-13T19:56:25.69" personId="{67C93057-7194-4F4B-8EAC-80A2FFD62DA6}" id="{709879D5-0FDA-4273-B831-023D082ADB19}">
    <text>Com adicional FCP 1%</text>
  </threadedComment>
  <threadedComment ref="AW8" dT="2023-12-13T19:56:25.69" personId="{67C93057-7194-4F4B-8EAC-80A2FFD62DA6}" id="{2983F048-03C7-471F-B410-4C8DC5E6E5D4}">
    <text>Com adicional FCP 1%</text>
  </threadedComment>
  <threadedComment ref="CS8" dT="2025-05-27T16:00:07.66" personId="{2A2A9C20-BC28-4C81-B7AC-B8DDED25900C}" id="{570255D5-D0A5-4FB1-B571-7BD7CB5EEA5A}">
    <text xml:space="preserve">Haverá redução da base de cálculo do ICMS próprio, de forma que a incidência do imposto resulte no percentual de 14%, sendo 2% destinado ao FECP, nas Operações internas, interestaduais originadas nas unidades federadas signatárias do Protocolo (104/12) supracitados e aquisições de mercadorias procedentes das demais unidades federadas por contribuintes localizados no Estado do Rio de Janeiro. Conforme decreto n° 47.864/2021 </text>
  </threadedComment>
  <threadedComment ref="DN8" dT="2024-03-12T20:56:50.75" personId="{67C93057-7194-4F4B-8EAC-80A2FFD62DA6}" id="{D0D4D842-0A4A-451C-9707-9D8EF3B255BF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O8" dT="2024-03-12T20:56:50.75" personId="{67C93057-7194-4F4B-8EAC-80A2FFD62DA6}" id="{E15B15BC-0361-4176-9F25-595E8293FEF7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V9" dT="2024-03-14T21:57:16.38" personId="{67C93057-7194-4F4B-8EAC-80A2FFD62DA6}" id="{0FBC6AF7-F5BB-4582-B043-547658B45997}">
    <text>Art. 34, IX do Anexo II do RICMS/SP</text>
  </threadedComment>
  <threadedComment ref="Z9" dT="2023-12-13T19:56:25.69" personId="{67C93057-7194-4F4B-8EAC-80A2FFD62DA6}" id="{1CB4054A-C4D8-4E0C-ACC7-A8D0BF06E171}">
    <text>Com adicional FCP 2%</text>
  </threadedComment>
  <threadedComment ref="AE9" dT="2023-12-13T19:30:00.04" personId="{67C93057-7194-4F4B-8EAC-80A2FFD62DA6}" id="{6DE208B0-866A-4DF6-8232-9C71E841C0CC}">
    <text>Alíquota padrão 20%, mas para medicamento da NCM 3004 será aplicado o percentual de 17%</text>
  </threadedComment>
  <threadedComment ref="AG9" dT="2024-12-23T21:53:37.35" personId="{67C93057-7194-4F4B-8EAC-80A2FFD62DA6}" id="{AD3C5CC5-5475-451A-8A42-A008EAE510E6}">
    <text xml:space="preserve">Adicionado 2% ref. ao FCP, conforme Artigo 20, §6º, do RCTE/GO. </text>
    <extLst>
      <x:ext xmlns:xltc2="http://schemas.microsoft.com/office/spreadsheetml/2020/threadedcomments2" uri="{F7C98A9C-CBB3-438F-8F68-D28B6AF4A901}">
        <xltc2:checksum>2356686071</xltc2:checksum>
        <xltc2:hyperlink startIndex="36" length="9" url="https://www.econeteditora.com.br/icms_go/ricms_1997/ricms_1997_art001_089.php#art20"/>
        <xltc2:hyperlink startIndex="47" length="3" url="https://www.econeteditora.com.br/icms_go/ricms_1997/ricms_1997_art001_089.php#art20_p6"/>
      </x:ext>
    </extLst>
  </threadedComment>
  <threadedComment ref="AI9" dT="2023-12-13T19:30:00.04" personId="{67C93057-7194-4F4B-8EAC-80A2FFD62DA6}" id="{990A7B30-2252-4AAB-9AD2-02E0A2CB6015}">
    <text>Alíquota padrão 18%, mas para medicamento genérico será aplicado o percentual de 12%
Para cosméticos da NCM 3307 a alíquota é 25% com adicional FCP de 2%</text>
  </threadedComment>
  <threadedComment ref="AP9" dT="2023-12-13T19:56:25.69" personId="{67C93057-7194-4F4B-8EAC-80A2FFD62DA6}" id="{F7676F5A-236B-46AB-8C3A-683AAA6AA964}">
    <text>Com adicional FCP 1%</text>
  </threadedComment>
  <threadedComment ref="AQ9" dT="2023-12-13T19:56:25.69" personId="{67C93057-7194-4F4B-8EAC-80A2FFD62DA6}" id="{DA4A80AF-37E0-4D4F-A02F-966DFBB2D8B4}">
    <text>Com adicional FCP 2%</text>
  </threadedComment>
  <threadedComment ref="AU9" dT="2023-12-13T19:56:25.69" personId="{67C93057-7194-4F4B-8EAC-80A2FFD62DA6}" id="{96FC633A-5F19-4C08-A827-04BAC9CAC788}">
    <text>Com adicional FCP 1%</text>
  </threadedComment>
  <threadedComment ref="AW9" dT="2023-12-13T19:56:25.69" personId="{67C93057-7194-4F4B-8EAC-80A2FFD62DA6}" id="{930C5101-912E-4BDB-A11C-1CA8DCB67DEC}">
    <text>Com adicional FCP 1%</text>
  </threadedComment>
  <threadedComment ref="CS9" dT="2025-05-27T16:00:27.51" personId="{2A2A9C20-BC28-4C81-B7AC-B8DDED25900C}" id="{1F1630D5-F0B6-4C3B-8AD8-36CA75C23ACD}">
    <text xml:space="preserve">Haverá redução da base de cálculo do ICMS próprio, de forma que a incidência do imposto resulte no percentual de 14%, sendo 2% destinado ao FECP, nas Operações internas, interestaduais originadas nas unidades federadas signatárias do Protocolo (104/12) supracitados e aquisições de mercadorias procedentes das demais unidades federadas por contribuintes localizados no Estado do Rio de Janeiro. Conforme decreto n° 47.864/2021 </text>
  </threadedComment>
  <threadedComment ref="DN9" dT="2024-03-12T20:56:50.75" personId="{67C93057-7194-4F4B-8EAC-80A2FFD62DA6}" id="{FE8395F2-F8DC-482C-AED6-48541E50C538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O9" dT="2024-03-12T20:56:50.75" personId="{67C93057-7194-4F4B-8EAC-80A2FFD62DA6}" id="{D02451EE-D61E-4223-8C05-22E51387536B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V10" dT="2024-03-14T21:57:16.38" personId="{67C93057-7194-4F4B-8EAC-80A2FFD62DA6}" id="{A0954016-6B0B-4104-A618-0641088FDAA3}">
    <text>Art. 34, IX do Anexo II do RICMS/SP</text>
  </threadedComment>
  <threadedComment ref="Z10" dT="2023-12-13T19:56:25.69" personId="{67C93057-7194-4F4B-8EAC-80A2FFD62DA6}" id="{E95C3E13-E125-4AB4-96B2-1B1A9F784C25}">
    <text>Com adicional FCP 2%</text>
  </threadedComment>
  <threadedComment ref="AE10" dT="2023-12-13T19:30:00.04" personId="{67C93057-7194-4F4B-8EAC-80A2FFD62DA6}" id="{7E600C85-F09D-4711-8E5A-0393AA4DBB04}">
    <text>Alíquota padrão 20%, mas para medicamento da NCM 3004 será aplicado o percentual de 17%</text>
  </threadedComment>
  <threadedComment ref="AG10" dT="2024-12-23T21:53:37.35" personId="{67C93057-7194-4F4B-8EAC-80A2FFD62DA6}" id="{3FC9422E-643E-48A0-B364-D4EE4A030D9F}">
    <text xml:space="preserve">Adicionado 2% ref. ao FCP, conforme Artigo 20, §6º, do RCTE/GO. </text>
    <extLst>
      <x:ext xmlns:xltc2="http://schemas.microsoft.com/office/spreadsheetml/2020/threadedcomments2" uri="{F7C98A9C-CBB3-438F-8F68-D28B6AF4A901}">
        <xltc2:checksum>2356686071</xltc2:checksum>
        <xltc2:hyperlink startIndex="36" length="9" url="https://www.econeteditora.com.br/icms_go/ricms_1997/ricms_1997_art001_089.php#art20"/>
        <xltc2:hyperlink startIndex="47" length="3" url="https://www.econeteditora.com.br/icms_go/ricms_1997/ricms_1997_art001_089.php#art20_p6"/>
      </x:ext>
    </extLst>
  </threadedComment>
  <threadedComment ref="AI10" dT="2023-12-13T19:30:00.04" personId="{67C93057-7194-4F4B-8EAC-80A2FFD62DA6}" id="{624515F1-60FF-40FB-8134-02955B98A462}">
    <text>Alíquota padrão 18%, mas para medicamento genérico será aplicado o percentual de 12%
Para cosméticos da NCM 3307 a alíquota é 25% com adicional FCP de 2%</text>
  </threadedComment>
  <threadedComment ref="AP10" dT="2023-12-13T19:56:25.69" personId="{67C93057-7194-4F4B-8EAC-80A2FFD62DA6}" id="{19DA8803-5E90-4EA9-9A40-F1F25B2500DF}">
    <text>Com adicional FCP 1%</text>
  </threadedComment>
  <threadedComment ref="AQ10" dT="2023-12-13T19:56:25.69" personId="{67C93057-7194-4F4B-8EAC-80A2FFD62DA6}" id="{C0D15D54-A088-415F-AF94-1555E748021B}">
    <text>Com adicional FCP 2%</text>
  </threadedComment>
  <threadedComment ref="AU10" dT="2023-12-13T19:56:25.69" personId="{67C93057-7194-4F4B-8EAC-80A2FFD62DA6}" id="{6CBA2603-99A2-405C-BF19-E2D650BBDB72}">
    <text>Com adicional FCP 1%</text>
  </threadedComment>
  <threadedComment ref="AW10" dT="2023-12-13T19:56:25.69" personId="{67C93057-7194-4F4B-8EAC-80A2FFD62DA6}" id="{F202CA4C-D4C2-4FE4-8067-E8618F02B4A4}">
    <text>Com adicional FCP 1%</text>
  </threadedComment>
  <threadedComment ref="CS10" dT="2025-05-27T16:00:37.13" personId="{2A2A9C20-BC28-4C81-B7AC-B8DDED25900C}" id="{985B64E1-8599-4A47-A7C3-6F748FDAED3F}">
    <text xml:space="preserve">Haverá redução da base de cálculo do ICMS próprio, de forma que a incidência do imposto resulte no percentual de 14%, sendo 2% destinado ao FECP, nas Operações internas, interestaduais originadas nas unidades federadas signatárias do Protocolo (104/12) supracitados e aquisições de mercadorias procedentes das demais unidades federadas por contribuintes localizados no Estado do Rio de Janeiro. Conforme decreto n° 47.864/2021 </text>
  </threadedComment>
  <threadedComment ref="DN10" dT="2024-03-12T20:56:50.75" personId="{67C93057-7194-4F4B-8EAC-80A2FFD62DA6}" id="{530D8CF0-18A1-4379-861A-950AFF420282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O10" dT="2024-03-12T20:56:50.75" personId="{67C93057-7194-4F4B-8EAC-80A2FFD62DA6}" id="{C16EE1C3-C8D5-4E74-863E-886C4786CFB2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V11" dT="2024-03-14T21:57:16.38" personId="{67C93057-7194-4F4B-8EAC-80A2FFD62DA6}" id="{40D8380D-9F02-441E-A695-A26B52912CDD}">
    <text>Art. 34, IX do Anexo II do RICMS/SP</text>
  </threadedComment>
  <threadedComment ref="Z11" dT="2023-12-13T19:56:25.69" personId="{67C93057-7194-4F4B-8EAC-80A2FFD62DA6}" id="{ADAB9BA4-486A-401E-96DD-885F3FEF2A38}">
    <text>Com adicional FCP 2%</text>
  </threadedComment>
  <threadedComment ref="AE11" dT="2023-12-13T19:30:00.04" personId="{67C93057-7194-4F4B-8EAC-80A2FFD62DA6}" id="{E878FF9D-13C7-4B06-BCDC-21C6F11BD4D9}">
    <text>Alíquota padrão 20%, mas para medicamento da NCM 3004 será aplicado o percentual de 17%</text>
  </threadedComment>
  <threadedComment ref="AG11" dT="2024-12-23T21:53:37.35" personId="{67C93057-7194-4F4B-8EAC-80A2FFD62DA6}" id="{E57D50A4-86D1-42C2-9081-5B501D06C446}">
    <text xml:space="preserve">Adicionado 2% ref. ao FCP, conforme Artigo 20, §6º, do RCTE/GO. </text>
    <extLst>
      <x:ext xmlns:xltc2="http://schemas.microsoft.com/office/spreadsheetml/2020/threadedcomments2" uri="{F7C98A9C-CBB3-438F-8F68-D28B6AF4A901}">
        <xltc2:checksum>2356686071</xltc2:checksum>
        <xltc2:hyperlink startIndex="36" length="9" url="https://www.econeteditora.com.br/icms_go/ricms_1997/ricms_1997_art001_089.php#art20"/>
        <xltc2:hyperlink startIndex="47" length="3" url="https://www.econeteditora.com.br/icms_go/ricms_1997/ricms_1997_art001_089.php#art20_p6"/>
      </x:ext>
    </extLst>
  </threadedComment>
  <threadedComment ref="AI11" dT="2023-12-13T19:30:00.04" personId="{67C93057-7194-4F4B-8EAC-80A2FFD62DA6}" id="{0AC372A7-F7EF-4E72-A93A-61AB67D3A3D3}">
    <text>Alíquota padrão 18%, mas para medicamento genérico será aplicado o percentual de 12%
Para cosméticos da NCM 3307 a alíquota é 25% com adicional FCP de 2%</text>
  </threadedComment>
  <threadedComment ref="AP11" dT="2023-12-13T19:56:25.69" personId="{67C93057-7194-4F4B-8EAC-80A2FFD62DA6}" id="{14FB431E-EC30-45EC-AB30-8073831B8732}">
    <text>Com adicional FCP 1%</text>
  </threadedComment>
  <threadedComment ref="AQ11" dT="2023-12-13T19:56:25.69" personId="{67C93057-7194-4F4B-8EAC-80A2FFD62DA6}" id="{5CD0BD6D-59AF-44FB-9350-8D86AB1E56FB}">
    <text>Com adicional FCP 2%</text>
  </threadedComment>
  <threadedComment ref="AU11" dT="2023-12-13T19:56:25.69" personId="{67C93057-7194-4F4B-8EAC-80A2FFD62DA6}" id="{042454E0-64FC-4AE4-AE8A-99774DCA2BFE}">
    <text>Com adicional FCP 1%</text>
  </threadedComment>
  <threadedComment ref="AW11" dT="2023-12-13T19:56:25.69" personId="{67C93057-7194-4F4B-8EAC-80A2FFD62DA6}" id="{193C77D5-2AB2-48B3-8529-2E7F6D97C5CC}">
    <text>Com adicional FCP 1%</text>
  </threadedComment>
  <threadedComment ref="CS11" dT="2025-05-27T16:00:48.56" personId="{2A2A9C20-BC28-4C81-B7AC-B8DDED25900C}" id="{495A80B7-DE82-4228-AE9E-E0A856AB6E27}">
    <text xml:space="preserve">Haverá redução da base de cálculo do ICMS próprio, de forma que a incidência do imposto resulte no percentual de 14%, sendo 2% destinado ao FECP, nas Operações internas, interestaduais originadas nas unidades federadas signatárias do Protocolo (104/12) supracitados e aquisições de mercadorias procedentes das demais unidades federadas por contribuintes localizados no Estado do Rio de Janeiro. Conforme decreto n° 47.864/2021 </text>
  </threadedComment>
  <threadedComment ref="DN11" dT="2024-03-12T20:56:50.75" personId="{67C93057-7194-4F4B-8EAC-80A2FFD62DA6}" id="{4BB33F25-7DD2-48EA-BE97-74F1E4F5326F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O11" dT="2024-03-12T20:56:50.75" personId="{67C93057-7194-4F4B-8EAC-80A2FFD62DA6}" id="{BBA69FC6-1C09-4857-A9A3-82B36D8E137A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AE12" dT="2023-12-13T19:30:00.04" personId="{67C93057-7194-4F4B-8EAC-80A2FFD62DA6}" id="{007A22F5-CC10-434F-B5EF-1539DC97FB2C}">
    <text>Alíquota padrão 20%, mas para medicamento da NCM 3004 será aplicado o percentual de 17%</text>
  </threadedComment>
  <threadedComment ref="AI12" dT="2023-12-13T19:30:00.04" personId="{67C93057-7194-4F4B-8EAC-80A2FFD62DA6}" id="{E8E16C51-E6DD-460B-9F16-2EA892FEE0DF}">
    <text>Alíquota padrão 18%, mas para medicamento genérico será aplicado o percentual de 12%
Para cosméticos da NCM 3307 a alíquota é 25% com adicional FCP de 2%</text>
  </threadedComment>
  <threadedComment ref="AQ12" dT="2023-12-13T19:56:25.69" personId="{67C93057-7194-4F4B-8EAC-80A2FFD62DA6}" id="{75AA7544-31C0-4A64-8100-C670392447A1}">
    <text>Com adicional FCP 2%</text>
  </threadedComment>
  <threadedComment ref="AW12" dT="2023-12-13T19:56:25.69" personId="{67C93057-7194-4F4B-8EAC-80A2FFD62DA6}" id="{5C05AEA5-1184-4A6C-9FE8-6E7CB760FDC8}">
    <text>Com adicional FCP 1%</text>
  </threadedComment>
  <threadedComment ref="DN12" dT="2024-03-12T20:56:50.75" personId="{67C93057-7194-4F4B-8EAC-80A2FFD62DA6}" id="{026C8379-C7E2-47AE-8A42-FCBE235CA7D8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12" dT="2024-03-15T18:07:12.09" personId="{67C93057-7194-4F4B-8EAC-80A2FFD62DA6}" id="{17F661B4-3992-4D74-9565-F56BF89608E7}">
    <text>Incido III da Cláusula quarta do Protocolo ICMS 95/2008</text>
  </threadedComment>
  <threadedComment ref="EO12" dT="2024-03-12T20:56:50.75" personId="{67C93057-7194-4F4B-8EAC-80A2FFD62DA6}" id="{22C8B8FA-EFE1-4EB5-8571-3D1052F405AE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2" dT="2024-03-15T18:07:12.09" personId="{67C93057-7194-4F4B-8EAC-80A2FFD62DA6}" id="{B7882E5E-477A-41FA-83FC-E5198A32C764}">
    <text>Inciso III da Cláusula quarta do Protocolo ICMS 95/2008</text>
  </threadedComment>
  <threadedComment ref="AE13" dT="2023-12-13T19:30:00.04" personId="{67C93057-7194-4F4B-8EAC-80A2FFD62DA6}" id="{C513436D-B0C8-4D5C-A4DD-36BD668C4D0A}">
    <text>Alíquota padrão 20%, mas para medicamento da NCM 3004 será aplicado o percentual de 17%</text>
  </threadedComment>
  <threadedComment ref="AI13" dT="2023-12-13T19:30:00.04" personId="{67C93057-7194-4F4B-8EAC-80A2FFD62DA6}" id="{16FCDB4E-1C8B-40F7-9B9B-107011AEBA6D}">
    <text>Alíquota padrão 18%, mas para medicamento genérico será aplicado o percentual de 12%
Para cosméticos da NCM 3307 a alíquota é 25% com adicional FCP de 2%</text>
  </threadedComment>
  <threadedComment ref="AQ13" dT="2023-12-13T19:56:25.69" personId="{67C93057-7194-4F4B-8EAC-80A2FFD62DA6}" id="{AF5030DD-D3BB-47F5-8B7A-A3A61674929F}">
    <text>Com adicional FCP 2%</text>
  </threadedComment>
  <threadedComment ref="AW13" dT="2023-12-13T19:56:25.69" personId="{67C93057-7194-4F4B-8EAC-80A2FFD62DA6}" id="{DA4C3AD3-9679-45B8-B94E-BDD053086995}">
    <text>Com adicional FCP 1%</text>
  </threadedComment>
  <threadedComment ref="DN13" dT="2024-03-12T20:56:50.75" personId="{67C93057-7194-4F4B-8EAC-80A2FFD62DA6}" id="{ADE0BE96-6E97-485D-A083-20C04F2D1C06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13" dT="2024-03-15T18:07:12.09" personId="{67C93057-7194-4F4B-8EAC-80A2FFD62DA6}" id="{59378163-B98B-4E61-A054-5FE65C32D7AC}">
    <text>Incido III da Cláusula quarta do Protocolo ICMS 95/2008</text>
  </threadedComment>
  <threadedComment ref="EO13" dT="2024-03-12T20:56:50.75" personId="{67C93057-7194-4F4B-8EAC-80A2FFD62DA6}" id="{40860E9A-F3C7-4521-90FB-3BA61D54054B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3" dT="2024-03-15T18:07:12.09" personId="{67C93057-7194-4F4B-8EAC-80A2FFD62DA6}" id="{6F5774DA-0BE3-4447-83B7-53F1BB6C11A1}">
    <text>Inciso III da Cláusula quarta do Protocolo ICMS 95/2008</text>
  </threadedComment>
  <threadedComment ref="AE14" dT="2023-12-13T19:30:00.04" personId="{67C93057-7194-4F4B-8EAC-80A2FFD62DA6}" id="{776CE9CA-4311-47BC-8AF7-D5FEA89AF3BF}">
    <text>Alíquota padrão 20%, mas para medicamento da NCM 3004 será aplicado o percentual de 17%</text>
  </threadedComment>
  <threadedComment ref="AI14" dT="2023-12-13T19:30:00.04" personId="{67C93057-7194-4F4B-8EAC-80A2FFD62DA6}" id="{022F35AC-6C9C-4FBA-A3E1-AB2C28368D1A}">
    <text>Alíquota padrão 18%, mas para medicamento genérico será aplicado o percentual de 12%
Para cosméticos da NCM 3307 a alíquota é 25% com adicional FCP de 2%</text>
  </threadedComment>
  <threadedComment ref="AQ14" dT="2023-12-13T19:56:25.69" personId="{67C93057-7194-4F4B-8EAC-80A2FFD62DA6}" id="{EF2568F8-E059-4C06-9398-07BE0BDF1B47}">
    <text>Com adicional FCP 2%</text>
  </threadedComment>
  <threadedComment ref="AW14" dT="2023-12-13T19:56:25.69" personId="{67C93057-7194-4F4B-8EAC-80A2FFD62DA6}" id="{293AE12F-E357-4A46-BBF7-7034544195BF}">
    <text>Com adicional FCP 1%</text>
  </threadedComment>
  <threadedComment ref="DN14" dT="2024-03-12T20:56:50.75" personId="{67C93057-7194-4F4B-8EAC-80A2FFD62DA6}" id="{923943C4-2640-467B-9733-DD4B733C3881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14" dT="2024-03-15T18:07:12.09" personId="{67C93057-7194-4F4B-8EAC-80A2FFD62DA6}" id="{9CCBB639-2442-4A4E-8953-7EDC17D6B2F7}">
    <text>Incido III da Cláusula quarta do Protocolo ICMS 95/2008</text>
  </threadedComment>
  <threadedComment ref="EO14" dT="2024-03-12T20:56:50.75" personId="{67C93057-7194-4F4B-8EAC-80A2FFD62DA6}" id="{F6A8589E-1341-485C-8123-697A0B9B9F8E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4" dT="2024-03-15T18:07:12.09" personId="{67C93057-7194-4F4B-8EAC-80A2FFD62DA6}" id="{02B986A8-9BC6-4AE8-8E44-81FBC277841F}">
    <text>Inciso III da Cláusula quarta do Protocolo ICMS 95/2008</text>
  </threadedComment>
  <threadedComment ref="AE15" dT="2023-12-13T19:30:00.04" personId="{67C93057-7194-4F4B-8EAC-80A2FFD62DA6}" id="{979310F7-0CA8-4759-8203-27C2BA4A6EDB}">
    <text>Alíquota padrão 20%, mas para medicamento da NCM 3004 será aplicado o percentual de 17%</text>
  </threadedComment>
  <threadedComment ref="AI15" dT="2023-12-13T19:30:00.04" personId="{67C93057-7194-4F4B-8EAC-80A2FFD62DA6}" id="{C54143A7-4DF8-499E-91C9-61817DCE37F2}">
    <text>Alíquota padrão 18%, mas para medicamento genérico será aplicado o percentual de 12%
Para cosméticos da NCM 3307 a alíquota é 25% com adicional FCP de 2%</text>
  </threadedComment>
  <threadedComment ref="AQ15" dT="2023-12-13T19:56:25.69" personId="{67C93057-7194-4F4B-8EAC-80A2FFD62DA6}" id="{DACFF2C7-A7B4-441C-9B14-3A2005192869}">
    <text>Com adicional FCP 2%</text>
  </threadedComment>
  <threadedComment ref="AW15" dT="2023-12-13T19:56:25.69" personId="{67C93057-7194-4F4B-8EAC-80A2FFD62DA6}" id="{3A804F2D-8CAC-498B-B0E6-2799B083037B}">
    <text>Com adicional FCP 1%</text>
  </threadedComment>
  <threadedComment ref="AE16" dT="2023-12-13T19:30:00.04" personId="{67C93057-7194-4F4B-8EAC-80A2FFD62DA6}" id="{B68E72CF-D87D-42AD-8160-728D6409E2E2}">
    <text>Alíquota padrão 20%, mas para medicamento da NCM 3004 será aplicado o percentual de 17%</text>
  </threadedComment>
  <threadedComment ref="AI16" dT="2023-12-13T19:30:00.04" personId="{67C93057-7194-4F4B-8EAC-80A2FFD62DA6}" id="{3FEBEB4C-438F-4D97-A994-073E3584A014}">
    <text>Alíquota padrão 18%, mas para medicamento genérico será aplicado o percentual de 12%
Para cosméticos da NCM 3307 a alíquota é 25% com adicional FCP de 2%</text>
  </threadedComment>
  <threadedComment ref="AQ16" dT="2023-12-13T19:56:25.69" personId="{67C93057-7194-4F4B-8EAC-80A2FFD62DA6}" id="{B2FB6C18-FEAD-48A9-BDD3-BF80851DA249}">
    <text>Com adicional FCP 2%</text>
  </threadedComment>
  <threadedComment ref="AW16" dT="2023-12-13T19:56:25.69" personId="{67C93057-7194-4F4B-8EAC-80A2FFD62DA6}" id="{36757C65-A26B-4124-9DDE-AA70C78F33A1}">
    <text>Com adicional FCP 1%</text>
  </threadedComment>
  <threadedComment ref="AE17" dT="2023-12-13T19:30:00.04" personId="{67C93057-7194-4F4B-8EAC-80A2FFD62DA6}" id="{163D1E06-38C0-4F06-BCA5-A0F91544737B}">
    <text>Alíquota padrão 20%, mas para medicamento da NCM 3004 será aplicado o percentual de 17%</text>
  </threadedComment>
  <threadedComment ref="AI17" dT="2023-12-13T19:30:00.04" personId="{67C93057-7194-4F4B-8EAC-80A2FFD62DA6}" id="{F6D69C85-E63A-4963-9121-76DABAD07478}">
    <text>Alíquota padrão 18%, mas para medicamento genérico será aplicado o percentual de 12%
Para cosméticos da NCM 3307 a alíquota é 25% com adicional FCP de 2%</text>
  </threadedComment>
  <threadedComment ref="AQ17" dT="2023-12-13T19:56:25.69" personId="{67C93057-7194-4F4B-8EAC-80A2FFD62DA6}" id="{B43191DA-0722-4D97-88AB-7549DB2101A6}">
    <text>Com adicional FCP 2%</text>
  </threadedComment>
  <threadedComment ref="AW17" dT="2023-12-13T19:56:25.69" personId="{67C93057-7194-4F4B-8EAC-80A2FFD62DA6}" id="{FDC03F8A-AFA7-4A70-9C60-8C9664F19CA3}">
    <text>Com adicional FCP 1%</text>
  </threadedComment>
  <threadedComment ref="DN17" dT="2024-03-12T20:56:50.75" personId="{67C93057-7194-4F4B-8EAC-80A2FFD62DA6}" id="{4D05F922-9BAF-4B29-935D-1DE4AED9E642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17" dT="2024-03-15T18:07:12.09" personId="{67C93057-7194-4F4B-8EAC-80A2FFD62DA6}" id="{36493900-E579-4FD9-8FBC-3D9CDAFB307E}">
    <text>Incido III da Cláusula quarta do Protocolo ICMS 95/2008</text>
  </threadedComment>
  <threadedComment ref="EO17" dT="2024-03-12T20:56:50.75" personId="{67C93057-7194-4F4B-8EAC-80A2FFD62DA6}" id="{AD25A2AC-D470-46DB-80E9-8C623A3BE46D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7" dT="2024-03-15T18:07:12.09" personId="{67C93057-7194-4F4B-8EAC-80A2FFD62DA6}" id="{1ECB9FE2-199E-422F-ABAA-6EFD7F050C0A}">
    <text>Inciso III da Cláusula quarta do Protocolo ICMS 95/2008</text>
  </threadedComment>
  <threadedComment ref="AE18" dT="2023-12-13T19:30:00.04" personId="{67C93057-7194-4F4B-8EAC-80A2FFD62DA6}" id="{C611AC21-5AFD-444C-AD64-7609AE2A112E}">
    <text>Alíquota padrão 20%, mas para medicamento da NCM 3004 será aplicado o percentual de 17%</text>
  </threadedComment>
  <threadedComment ref="AI18" dT="2023-12-13T19:30:00.04" personId="{67C93057-7194-4F4B-8EAC-80A2FFD62DA6}" id="{32C085E2-D3B8-469B-817D-3B2C854388D0}">
    <text>Alíquota padrão 18%, mas para medicamento genérico será aplicado o percentual de 12%
Para cosméticos da NCM 3307 a alíquota é 25% com adicional FCP de 2%</text>
  </threadedComment>
  <threadedComment ref="AQ18" dT="2023-12-13T19:56:25.69" personId="{67C93057-7194-4F4B-8EAC-80A2FFD62DA6}" id="{591B3CEC-5FA9-47BC-9B27-86BB67A9BCC6}">
    <text>Com adicional FCP 2%</text>
  </threadedComment>
  <threadedComment ref="AW18" dT="2023-12-13T19:56:25.69" personId="{67C93057-7194-4F4B-8EAC-80A2FFD62DA6}" id="{F4B9D404-01E2-4B8C-AFC6-F2D578767E3C}">
    <text>Com adicional FCP 1%</text>
  </threadedComment>
  <threadedComment ref="DN18" dT="2024-03-12T20:56:50.75" personId="{67C93057-7194-4F4B-8EAC-80A2FFD62DA6}" id="{F5F1CB53-CDDC-48E6-A740-14F071F9D93D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18" dT="2024-03-15T18:07:12.09" personId="{67C93057-7194-4F4B-8EAC-80A2FFD62DA6}" id="{B2C080B9-4F87-4888-A3D0-B47319214000}">
    <text>Incido III da Cláusula quarta do Protocolo ICMS 95/2008</text>
  </threadedComment>
  <threadedComment ref="EO18" dT="2024-03-12T20:56:50.75" personId="{67C93057-7194-4F4B-8EAC-80A2FFD62DA6}" id="{691E23A5-4424-4BE9-8091-4087F6F262C3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8" dT="2024-03-15T18:07:12.09" personId="{67C93057-7194-4F4B-8EAC-80A2FFD62DA6}" id="{4BCB157B-9383-472A-93DD-8F6DE98CC16F}">
    <text>Inciso III da Cláusula quarta do Protocolo ICMS 95/2008</text>
  </threadedComment>
  <threadedComment ref="AE19" dT="2023-12-13T19:30:00.04" personId="{67C93057-7194-4F4B-8EAC-80A2FFD62DA6}" id="{43FEB551-C686-47C4-B0DE-A4B4952185D4}">
    <text>Alíquota padrão 20%, mas para medicamento da NCM 3004 será aplicado o percentual de 17%</text>
  </threadedComment>
  <threadedComment ref="AI19" dT="2023-12-13T19:30:00.04" personId="{67C93057-7194-4F4B-8EAC-80A2FFD62DA6}" id="{6E869914-C05C-4E45-8EF8-C2CE763AA23F}">
    <text>Alíquota padrão 18%, mas para medicamento genérico será aplicado o percentual de 12%
Para cosméticos da NCM 3307 a alíquota é 25% com adicional FCP de 2%</text>
  </threadedComment>
  <threadedComment ref="AQ19" dT="2023-12-13T19:56:25.69" personId="{67C93057-7194-4F4B-8EAC-80A2FFD62DA6}" id="{C511171E-528B-43E1-8863-5EEE96A879E2}">
    <text>Com adicional FCP 2%</text>
  </threadedComment>
  <threadedComment ref="AW19" dT="2023-12-13T19:56:25.69" personId="{67C93057-7194-4F4B-8EAC-80A2FFD62DA6}" id="{6E2C6C73-C1CF-4DC4-B64D-7D3274867AFD}">
    <text>Com adicional FCP 1%</text>
  </threadedComment>
  <threadedComment ref="DN19" dT="2024-03-12T20:56:50.75" personId="{67C93057-7194-4F4B-8EAC-80A2FFD62DA6}" id="{3B747A56-8DE8-4EB4-AB7D-D462FA9C580B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19" dT="2024-03-15T18:07:12.09" personId="{67C93057-7194-4F4B-8EAC-80A2FFD62DA6}" id="{CDC9CC8C-B586-4A21-82B8-71060EFBD1CD}">
    <text>Incido III da Cláusula quarta do Protocolo ICMS 95/2008</text>
  </threadedComment>
  <threadedComment ref="EO19" dT="2024-03-12T20:56:50.75" personId="{67C93057-7194-4F4B-8EAC-80A2FFD62DA6}" id="{9520D1A0-E829-4AFC-9E41-9EA9BBF4A843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9" dT="2024-03-15T18:07:12.09" personId="{67C93057-7194-4F4B-8EAC-80A2FFD62DA6}" id="{11A20D81-41B9-427B-A2C0-4E43597683E4}">
    <text>Inciso III da Cláusula quarta do Protocolo ICMS 95/2008</text>
  </threadedComment>
  <threadedComment ref="V20" dT="2024-03-14T21:57:16.38" personId="{67C93057-7194-4F4B-8EAC-80A2FFD62DA6}" id="{A29B425F-1709-4E46-B938-C0AF4C076CD7}">
    <text>Art. 34, IX do Anexo II do RICMS/SP</text>
  </threadedComment>
  <threadedComment ref="Z20" dT="2023-12-13T19:56:25.69" personId="{67C93057-7194-4F4B-8EAC-80A2FFD62DA6}" id="{DD4B996D-C1CA-4504-83F3-A047C97B73B7}">
    <text>Com adicional FCP 1%</text>
  </threadedComment>
  <threadedComment ref="AE20" dT="2023-12-13T19:30:00.04" personId="{67C93057-7194-4F4B-8EAC-80A2FFD62DA6}" id="{80CDA5C4-602B-4BD8-B583-46C05C15BC11}">
    <text>Alíquota padrão 20%, mas para medicamento da NCM 3004 será aplicado o percentual de 17%</text>
  </threadedComment>
  <threadedComment ref="AI20" dT="2023-12-13T19:30:00.04" personId="{67C93057-7194-4F4B-8EAC-80A2FFD62DA6}" id="{ABCC1767-CFC0-4E76-802E-85E2052BD3D1}">
    <text>Alíquota padrão 18%, mas para medicamento genérico será aplicado o percentual de 12%
Para cosméticos da NCM 3307 a alíquota é 25% com adicional FCP de 2%</text>
  </threadedComment>
  <threadedComment ref="AQ20" dT="2023-12-13T19:56:25.69" personId="{67C93057-7194-4F4B-8EAC-80A2FFD62DA6}" id="{C2FBE516-F629-48DA-8B20-D3FE35810CC8}">
    <text>Com adicional FCP 2%</text>
  </threadedComment>
  <threadedComment ref="AW20" dT="2023-12-13T19:56:25.69" personId="{67C93057-7194-4F4B-8EAC-80A2FFD62DA6}" id="{037E7521-EA2D-44BE-80D4-7352AB3AE640}">
    <text>Com adicional FCP 1%</text>
  </threadedComment>
  <threadedComment ref="CS20" dT="2025-05-27T15:50:06.81" personId="{2A2A9C20-BC28-4C81-B7AC-B8DDED25900C}" id="{8ABFE2C9-A4A4-41AB-8F70-CBE8D7DBF3B0}">
    <text>Haverá redução da base de cálculo do ICMS próprio, de forma que a incidência do imposto resulte no percentual de 14%, sendo 2% destinado ao FECP, nas Operações internas, interestaduais originadas nas unidades federadas signatárias do Protocolo (104/12) supracitados e aquisições de mercadorias procedentes das demais unidades federadas por contribuintes localizados no Estado do Rio de Janeiro. Conforme decreto n° 47.864/2021 - subitem 28.59</text>
  </threadedComment>
  <threadedComment ref="DN20" dT="2024-03-12T20:56:50.75" personId="{67C93057-7194-4F4B-8EAC-80A2FFD62DA6}" id="{53728A19-24F9-415C-A513-D8756FE0667B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O20" dT="2024-03-12T20:56:50.75" personId="{67C93057-7194-4F4B-8EAC-80A2FFD62DA6}" id="{82584ED7-B9DE-4A65-8990-B0D8F8EB9A96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AE21" dT="2023-12-13T19:30:00.04" personId="{67C93057-7194-4F4B-8EAC-80A2FFD62DA6}" id="{F1DDA3C4-88F7-48A4-96FA-4789C5D48ADA}">
    <text>Alíquota padrão 20%, mas para medicamento da NCM 3004 será aplicado o percentual de 17%</text>
  </threadedComment>
  <threadedComment ref="AI21" dT="2023-12-13T19:30:00.04" personId="{67C93057-7194-4F4B-8EAC-80A2FFD62DA6}" id="{66BF7BA3-9ED3-4267-8A36-814FA613F008}">
    <text>Alíquota padrão 18%, mas para medicamento genérico será aplicado o percentual de 12%
Para cosméticos da NCM 3307 a alíquota é 25% com adicional FCP de 2%</text>
  </threadedComment>
  <threadedComment ref="AQ21" dT="2023-12-13T19:56:25.69" personId="{67C93057-7194-4F4B-8EAC-80A2FFD62DA6}" id="{FF7E2C41-312A-42EB-AC3A-A02F04E21EF9}">
    <text>Com adicional FCP 2%</text>
  </threadedComment>
  <threadedComment ref="AW21" dT="2023-12-13T19:56:25.69" personId="{67C93057-7194-4F4B-8EAC-80A2FFD62DA6}" id="{A7E60F0C-631D-4557-910B-7C7CAAE3D66B}">
    <text>Com adicional FCP 1%</text>
  </threadedComment>
  <threadedComment ref="DN21" dT="2024-03-12T20:56:50.75" personId="{67C93057-7194-4F4B-8EAC-80A2FFD62DA6}" id="{AD17B203-668A-41A3-AD14-C96C35CAA622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21" dT="2024-03-15T18:07:12.09" personId="{67C93057-7194-4F4B-8EAC-80A2FFD62DA6}" id="{6DE439A6-B2F3-4AAC-BD0F-1062EAD4801D}">
    <text>Incido III da Cláusula quarta do Protocolo ICMS 95/2008</text>
  </threadedComment>
  <threadedComment ref="EO21" dT="2024-03-12T20:56:50.75" personId="{67C93057-7194-4F4B-8EAC-80A2FFD62DA6}" id="{001205FF-8397-4686-AA97-CA8F5D110BF5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1" dT="2024-03-15T18:07:12.09" personId="{67C93057-7194-4F4B-8EAC-80A2FFD62DA6}" id="{7E677E9F-0A4F-43B6-8EC1-C4A718E34467}">
    <text>Inciso III da Cláusula quarta do Protocolo ICMS 95/2008</text>
  </threadedComment>
  <threadedComment ref="AE22" dT="2023-12-13T19:30:00.04" personId="{67C93057-7194-4F4B-8EAC-80A2FFD62DA6}" id="{9330D2F7-3944-4EA3-A1A4-099C107D7AC4}">
    <text>Alíquota padrão 20%, mas para medicamento da NCM 3004 será aplicado o percentual de 17%</text>
  </threadedComment>
  <threadedComment ref="AI22" dT="2023-12-13T19:30:00.04" personId="{67C93057-7194-4F4B-8EAC-80A2FFD62DA6}" id="{FEB4820F-217E-4D00-9987-E21C207A97C9}">
    <text>Alíquota padrão 18%, mas para medicamento genérico será aplicado o percentual de 12%
Para cosméticos da NCM 3307 a alíquota é 25% com adicional FCP de 2%</text>
  </threadedComment>
  <threadedComment ref="AQ22" dT="2023-12-13T19:56:25.69" personId="{67C93057-7194-4F4B-8EAC-80A2FFD62DA6}" id="{23670139-8F91-4124-BBCB-AF5C34520904}">
    <text>Com adicional FCP 2%</text>
  </threadedComment>
  <threadedComment ref="AW22" dT="2023-12-13T19:56:25.69" personId="{67C93057-7194-4F4B-8EAC-80A2FFD62DA6}" id="{DB8093F5-AB7B-4513-B230-24ECA8599C68}">
    <text>Com adicional FCP 1%</text>
  </threadedComment>
  <threadedComment ref="DN22" dT="2024-03-12T20:56:50.75" personId="{67C93057-7194-4F4B-8EAC-80A2FFD62DA6}" id="{6A9F8D8F-41C4-4531-A262-6E380C21F827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22" dT="2024-03-15T18:07:12.09" personId="{67C93057-7194-4F4B-8EAC-80A2FFD62DA6}" id="{A761BD08-CE53-4A05-9F43-CC0E5884467E}">
    <text>Incido III da Cláusula quarta do Protocolo ICMS 95/2008</text>
  </threadedComment>
  <threadedComment ref="EO22" dT="2024-03-12T20:56:50.75" personId="{67C93057-7194-4F4B-8EAC-80A2FFD62DA6}" id="{E8C5821F-D38F-4859-82A8-88858FBE6708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2" dT="2024-03-15T18:07:12.09" personId="{67C93057-7194-4F4B-8EAC-80A2FFD62DA6}" id="{921C93B3-AD35-4854-8ADE-1B4FD01D2AAC}">
    <text>Inciso III da Cláusula quarta do Protocolo ICMS 95/2008</text>
  </threadedComment>
  <threadedComment ref="AE23" dT="2023-12-13T19:30:00.04" personId="{67C93057-7194-4F4B-8EAC-80A2FFD62DA6}" id="{A327C286-B5E4-40BD-B3FE-1CF19D95FAC3}">
    <text>Alíquota padrão 20%, mas para medicamento da NCM 3004 será aplicado o percentual de 17%</text>
  </threadedComment>
  <threadedComment ref="AI23" dT="2023-12-13T19:30:00.04" personId="{67C93057-7194-4F4B-8EAC-80A2FFD62DA6}" id="{B5AE9E1B-80F7-465C-8E29-8F843EFE9871}">
    <text>Alíquota padrão 18%, mas para medicamento genérico será aplicado o percentual de 12%
Para cosméticos da NCM 3307 a alíquota é 25% com adicional FCP de 2%</text>
  </threadedComment>
  <threadedComment ref="AQ23" dT="2023-12-13T19:56:25.69" personId="{67C93057-7194-4F4B-8EAC-80A2FFD62DA6}" id="{8D01198D-49AD-4AA1-BDEC-F13A50F1725E}">
    <text>Com adicional FCP 2%</text>
  </threadedComment>
  <threadedComment ref="AW23" dT="2023-12-13T19:56:25.69" personId="{67C93057-7194-4F4B-8EAC-80A2FFD62DA6}" id="{3140A5F8-51AD-4141-8F8B-59FA7D9B01BA}">
    <text>Com adicional FCP 1%</text>
  </threadedComment>
  <threadedComment ref="DN23" dT="2024-03-12T20:56:50.75" personId="{67C93057-7194-4F4B-8EAC-80A2FFD62DA6}" id="{144DE37C-FA06-4DE3-9862-DC24571A0A81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23" dT="2024-03-15T18:07:12.09" personId="{67C93057-7194-4F4B-8EAC-80A2FFD62DA6}" id="{EE8AEB1F-B691-4814-9B16-F0D593463543}">
    <text>Incido III da Cláusula quarta do Protocolo ICMS 95/2008</text>
  </threadedComment>
  <threadedComment ref="EO23" dT="2024-03-12T20:56:50.75" personId="{67C93057-7194-4F4B-8EAC-80A2FFD62DA6}" id="{420A41BD-EC58-4518-9424-45F962835F96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3" dT="2024-03-15T18:07:12.09" personId="{67C93057-7194-4F4B-8EAC-80A2FFD62DA6}" id="{69210C25-7EF0-4E8C-8D16-15BDB88F35FB}">
    <text>Inciso III da Cláusula quarta do Protocolo ICMS 95/2008</text>
  </threadedComment>
  <threadedComment ref="AE24" dT="2023-12-13T19:30:00.04" personId="{67C93057-7194-4F4B-8EAC-80A2FFD62DA6}" id="{CDEA73C7-C817-49D5-B42C-4F2C23614B6C}">
    <text>Alíquota padrão 20%, mas para medicamento da NCM 3004 será aplicado o percentual de 17%</text>
  </threadedComment>
  <threadedComment ref="AI24" dT="2023-12-13T19:30:00.04" personId="{67C93057-7194-4F4B-8EAC-80A2FFD62DA6}" id="{02FE92E7-4DD8-43E4-BE30-DF1B5B60E9B6}">
    <text>Alíquota padrão 18%, mas para medicamento genérico será aplicado o percentual de 12%
Para cosméticos da NCM 3307 a alíquota é 25% com adicional FCP de 2%</text>
  </threadedComment>
  <threadedComment ref="AQ24" dT="2023-12-13T19:56:25.69" personId="{67C93057-7194-4F4B-8EAC-80A2FFD62DA6}" id="{41040643-8D45-4575-B4D2-F90841B98EE6}">
    <text>Com adicional FCP 2%</text>
  </threadedComment>
  <threadedComment ref="AW24" dT="2023-12-13T19:56:25.69" personId="{67C93057-7194-4F4B-8EAC-80A2FFD62DA6}" id="{99604F68-8F47-45A7-B8DF-4FFE7D94F299}">
    <text>Com adicional FCP 1%</text>
  </threadedComment>
  <threadedComment ref="DN24" dT="2024-03-12T20:56:50.75" personId="{67C93057-7194-4F4B-8EAC-80A2FFD62DA6}" id="{877B297A-8C11-4EE2-ADD6-0FE6AEBEA625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24" dT="2024-03-15T18:07:12.09" personId="{67C93057-7194-4F4B-8EAC-80A2FFD62DA6}" id="{B034451B-F4A2-4647-999B-1E298BDCDAF0}">
    <text>Incido III da Cláusula quarta do Protocolo ICMS 95/2008</text>
  </threadedComment>
  <threadedComment ref="EO24" dT="2024-03-12T20:56:50.75" personId="{67C93057-7194-4F4B-8EAC-80A2FFD62DA6}" id="{4B438581-A0E1-4616-BF95-5D81DE3C6299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4" dT="2024-03-15T18:07:12.09" personId="{67C93057-7194-4F4B-8EAC-80A2FFD62DA6}" id="{F24BCFA9-DFFC-41DC-849D-9BC41C7C1082}">
    <text>Inciso III da Cláusula quarta do Protocolo ICMS 95/2008</text>
  </threadedComment>
  <threadedComment ref="AE25" dT="2023-12-13T19:30:00.04" personId="{67C93057-7194-4F4B-8EAC-80A2FFD62DA6}" id="{46264946-BA0D-4BEE-A5F9-890894ECCB49}">
    <text>Alíquota padrão 20%, mas para medicamento da NCM 3004 será aplicado o percentual de 17%</text>
  </threadedComment>
  <threadedComment ref="AI25" dT="2023-12-13T19:30:00.04" personId="{67C93057-7194-4F4B-8EAC-80A2FFD62DA6}" id="{57476C91-B508-4630-A2AA-DE5E1DBA4888}">
    <text>Alíquota padrão 18%, mas para medicamento genérico será aplicado o percentual de 12%
Para cosméticos da NCM 3307 a alíquota é 25% com adicional FCP de 2%</text>
  </threadedComment>
  <threadedComment ref="AQ25" dT="2023-12-13T19:56:25.69" personId="{67C93057-7194-4F4B-8EAC-80A2FFD62DA6}" id="{844D1877-C66C-4402-8477-F47BD80256C0}">
    <text>Com adicional FCP 2%</text>
  </threadedComment>
  <threadedComment ref="AW25" dT="2023-12-13T19:56:25.69" personId="{67C93057-7194-4F4B-8EAC-80A2FFD62DA6}" id="{692F091A-3EC1-46E1-A42B-D961021A4BDC}">
    <text>Com adicional FCP 1%</text>
  </threadedComment>
  <threadedComment ref="DN25" dT="2024-03-12T20:56:50.75" personId="{67C93057-7194-4F4B-8EAC-80A2FFD62DA6}" id="{1C70DA4B-E094-4241-BFC2-7A6C86B9CC13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25" dT="2024-03-15T18:07:12.09" personId="{67C93057-7194-4F4B-8EAC-80A2FFD62DA6}" id="{41D13C75-4783-4ACA-A872-1EFF9FBA7438}">
    <text>Incido III da Cláusula quarta do Protocolo ICMS 95/2008</text>
  </threadedComment>
  <threadedComment ref="EO25" dT="2024-03-12T20:56:50.75" personId="{67C93057-7194-4F4B-8EAC-80A2FFD62DA6}" id="{53B84105-64B3-449E-9C6F-1BFFA15820DB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5" dT="2024-03-15T18:07:12.09" personId="{67C93057-7194-4F4B-8EAC-80A2FFD62DA6}" id="{BF3A0F77-6241-441D-A7D6-2671F5350BB5}">
    <text>Inciso III da Cláusula quarta do Protocolo ICMS 95/2008</text>
  </threadedComment>
  <threadedComment ref="AE26" dT="2023-12-13T19:30:00.04" personId="{67C93057-7194-4F4B-8EAC-80A2FFD62DA6}" id="{75A1A7CF-112A-4EC0-BCC4-19039219F2D5}">
    <text>Alíquota padrão 20%, mas para medicamento da NCM 3004 será aplicado o percentual de 17%</text>
  </threadedComment>
  <threadedComment ref="AI26" dT="2023-12-13T19:30:00.04" personId="{67C93057-7194-4F4B-8EAC-80A2FFD62DA6}" id="{8B03D405-6CF0-4580-95BA-7145720595AF}">
    <text>Alíquota padrão 18%, mas para medicamento genérico será aplicado o percentual de 12%
Para cosméticos da NCM 3307 a alíquota é 25% com adicional FCP de 2%</text>
  </threadedComment>
  <threadedComment ref="AQ26" dT="2023-12-13T19:56:25.69" personId="{67C93057-7194-4F4B-8EAC-80A2FFD62DA6}" id="{C3325E59-4089-4AAC-82FB-C0EC62C99A78}">
    <text>Com adicional FCP 2%</text>
  </threadedComment>
  <threadedComment ref="AW26" dT="2023-12-13T19:56:25.69" personId="{67C93057-7194-4F4B-8EAC-80A2FFD62DA6}" id="{44DC634A-9D88-46C5-8F61-4F3195CAA3D7}">
    <text>Com adicional FCP 1%</text>
  </threadedComment>
  <threadedComment ref="DN26" dT="2024-03-12T20:56:50.75" personId="{67C93057-7194-4F4B-8EAC-80A2FFD62DA6}" id="{DFD49274-082D-412E-950E-2D1CF8C4AD8A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DQ26" dT="2024-03-15T18:07:12.09" personId="{67C93057-7194-4F4B-8EAC-80A2FFD62DA6}" id="{7DBA392B-F44E-456D-B31F-8FBFBB4F2408}">
    <text>Incido III da Cláusula quarta do Protocolo ICMS 95/2008</text>
  </threadedComment>
  <threadedComment ref="EO26" dT="2024-03-12T20:56:50.75" personId="{67C93057-7194-4F4B-8EAC-80A2FFD62DA6}" id="{EE56AC96-3360-4D76-8561-5B83169F5815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6" dT="2024-03-15T18:07:12.09" personId="{67C93057-7194-4F4B-8EAC-80A2FFD62DA6}" id="{5A74E57F-9426-4192-99CE-22534CD6179F}">
    <text>Inciso III da Cláusula quarta do Protocolo ICMS 95/2008</text>
  </threadedComment>
  <threadedComment ref="AE27" dT="2023-12-13T19:30:00.04" personId="{67C93057-7194-4F4B-8EAC-80A2FFD62DA6}" id="{6DC16276-5E65-40F9-9A1B-891F292BE9B5}">
    <text>Alíquota padrão 20%, mas para medicamento da NCM 3004 será aplicado o percentual de 17%</text>
  </threadedComment>
  <threadedComment ref="AI27" dT="2023-12-13T19:30:00.04" personId="{67C93057-7194-4F4B-8EAC-80A2FFD62DA6}" id="{39F7E9F8-426C-4FBE-B409-5293B3F9D00D}">
    <text>Alíquota padrão 18%, mas para medicamento genérico será aplicado o percentual de 12%
Para cosméticos da NCM 3307 a alíquota é 25% com adicional FCP de 2%</text>
  </threadedComment>
  <threadedComment ref="AQ27" dT="2023-12-13T19:56:25.69" personId="{67C93057-7194-4F4B-8EAC-80A2FFD62DA6}" id="{FE31A225-AC97-46FB-AB45-DA310F910AF0}">
    <text>Com adicional FCP 2%</text>
  </threadedComment>
  <threadedComment ref="AW27" dT="2023-12-13T19:56:25.69" personId="{67C93057-7194-4F4B-8EAC-80A2FFD62DA6}" id="{D1250D92-CBF2-4CB9-8D62-C290651C18F7}">
    <text>Com adicional FCP 1%</text>
  </threadedComment>
  <threadedComment ref="AE28" dT="2023-12-13T19:30:00.04" personId="{67C93057-7194-4F4B-8EAC-80A2FFD62DA6}" id="{E5FDE45D-C25E-42E2-940F-7371D41FD537}">
    <text>Alíquota padrão 20%, mas para medicamento da NCM 3004 será aplicado o percentual de 17%</text>
  </threadedComment>
  <threadedComment ref="AI28" dT="2023-12-13T19:30:00.04" personId="{67C93057-7194-4F4B-8EAC-80A2FFD62DA6}" id="{50597314-97D0-4D29-8DD7-4184C28E77B0}">
    <text>Alíquota padrão 18%, mas para medicamento genérico será aplicado o percentual de 12%
Para cosméticos da NCM 3307 a alíquota é 25% com adicional FCP de 2%</text>
  </threadedComment>
  <threadedComment ref="AQ28" dT="2023-12-13T19:56:25.69" personId="{67C93057-7194-4F4B-8EAC-80A2FFD62DA6}" id="{8F7D0A27-773F-48B5-8C06-7251525DD29D}">
    <text>Com adicional FCP 2%</text>
  </threadedComment>
  <threadedComment ref="AW28" dT="2023-12-13T19:56:25.69" personId="{67C93057-7194-4F4B-8EAC-80A2FFD62DA6}" id="{36F68C3A-9900-41DD-B062-E64823284459}">
    <text>Com adicional FCP 1%</text>
  </threadedComment>
  <threadedComment ref="AE29" dT="2023-12-13T19:30:00.04" personId="{67C93057-7194-4F4B-8EAC-80A2FFD62DA6}" id="{1B1CBDB2-390A-4C04-A543-D272173E3B0E}">
    <text>Alíquota padrão 20%, mas para medicamento da NCM 3004 será aplicado o percentual de 17%</text>
  </threadedComment>
  <threadedComment ref="AI29" dT="2023-12-13T19:30:00.04" personId="{67C93057-7194-4F4B-8EAC-80A2FFD62DA6}" id="{1BCC9991-72D5-4327-9F1F-8F6B4B9F5EDC}">
    <text>Alíquota padrão 18%, mas para medicamento genérico será aplicado o percentual de 12%
Para cosméticos da NCM 3307 a alíquota é 25% com adicional FCP de 2%</text>
  </threadedComment>
  <threadedComment ref="AQ29" dT="2023-12-13T19:56:25.69" personId="{67C93057-7194-4F4B-8EAC-80A2FFD62DA6}" id="{5CBA5D6C-947B-42D0-BA36-D7D28F4FE621}">
    <text>Com adicional FCP 2%</text>
  </threadedComment>
  <threadedComment ref="AW29" dT="2023-12-13T19:56:25.69" personId="{67C93057-7194-4F4B-8EAC-80A2FFD62DA6}" id="{22945004-9C94-4CC6-AAD5-1764677B636F}">
    <text>Com adicional FCP 1%</text>
  </threadedComment>
  <threadedComment ref="AE30" dT="2023-12-13T19:30:00.04" personId="{67C93057-7194-4F4B-8EAC-80A2FFD62DA6}" id="{E616F28A-C4B3-4AA2-BE04-DD7049E16572}">
    <text>Alíquota padrão 20%, mas para medicamento da NCM 3004 será aplicado o percentual de 17%</text>
  </threadedComment>
  <threadedComment ref="AI30" dT="2023-12-13T19:30:00.04" personId="{67C93057-7194-4F4B-8EAC-80A2FFD62DA6}" id="{642A79D1-7A20-4179-B1A6-DFC8E4B9E45F}">
    <text>Alíquota padrão 18%, mas para medicamento genérico será aplicado o percentual de 12%
Para cosméticos da NCM 3307 a alíquota é 25% com adicional FCP de 2%</text>
  </threadedComment>
  <threadedComment ref="AQ30" dT="2023-12-13T19:56:25.69" personId="{67C93057-7194-4F4B-8EAC-80A2FFD62DA6}" id="{49903BAE-31D5-45D4-8C97-C974DBF616D9}">
    <text>Com adicional FCP 2%</text>
  </threadedComment>
  <threadedComment ref="AW30" dT="2023-12-13T19:56:25.69" personId="{67C93057-7194-4F4B-8EAC-80A2FFD62DA6}" id="{BFEC415D-A20E-41AA-9AB1-7DECE6B934E2}">
    <text>Com adicional FCP 1%</text>
  </threadedComment>
  <threadedComment ref="AE31" dT="2023-12-13T19:30:00.04" personId="{67C93057-7194-4F4B-8EAC-80A2FFD62DA6}" id="{436FE292-F462-407D-88B7-2EE3A66FF710}">
    <text>Alíquota padrão 20%, mas para medicamento da NCM 3004 será aplicado o percentual de 17%</text>
  </threadedComment>
  <threadedComment ref="AI31" dT="2023-12-13T19:30:00.04" personId="{67C93057-7194-4F4B-8EAC-80A2FFD62DA6}" id="{2036A51A-8DA4-4CAF-B58A-117AECA51BA9}">
    <text>Alíquota padrão 18%, mas para medicamento genérico será aplicado o percentual de 12%
Para cosméticos da NCM 3307 a alíquota é 25% com adicional FCP de 2%</text>
  </threadedComment>
  <threadedComment ref="AQ31" dT="2023-12-13T19:56:25.69" personId="{67C93057-7194-4F4B-8EAC-80A2FFD62DA6}" id="{9583C740-B0FE-4B28-8496-2EEE29FF6453}">
    <text>Com adicional FCP 2%</text>
  </threadedComment>
  <threadedComment ref="AW31" dT="2023-12-13T19:56:25.69" personId="{67C93057-7194-4F4B-8EAC-80A2FFD62DA6}" id="{99A0AE86-7A4C-4B41-902D-52DFF7D4609F}">
    <text>Com adicional FCP 1%</text>
  </threadedComment>
  <threadedComment ref="AE32" dT="2023-12-13T19:30:00.04" personId="{67C93057-7194-4F4B-8EAC-80A2FFD62DA6}" id="{C8D60C9E-DA32-4879-AD92-A49E070A669A}">
    <text>Alíquota padrão 20%, mas para medicamento da NCM 3004 será aplicado o percentual de 17%</text>
  </threadedComment>
  <threadedComment ref="AI32" dT="2023-12-13T19:30:00.04" personId="{67C93057-7194-4F4B-8EAC-80A2FFD62DA6}" id="{DC9DC771-6B69-4701-9CCE-558ECC01162A}">
    <text>Alíquota padrão 18%, mas para medicamento genérico será aplicado o percentual de 12%
Para cosméticos da NCM 3307 a alíquota é 25% com adicional FCP de 2%</text>
  </threadedComment>
  <threadedComment ref="AQ32" dT="2023-12-13T19:56:25.69" personId="{67C93057-7194-4F4B-8EAC-80A2FFD62DA6}" id="{87B2B3FF-29F4-4521-8EA4-5877B6685306}">
    <text>Com adicional FCP 2%</text>
  </threadedComment>
  <threadedComment ref="AW32" dT="2023-12-13T19:56:25.69" personId="{67C93057-7194-4F4B-8EAC-80A2FFD62DA6}" id="{9EC86D78-974A-4EB7-82C9-F1D940999D6C}">
    <text>Com adicional FCP 1%</text>
  </threadedComment>
  <threadedComment ref="AE33" dT="2023-12-13T19:30:00.04" personId="{67C93057-7194-4F4B-8EAC-80A2FFD62DA6}" id="{FA2AB00B-BCD6-424D-8FB9-7F82C64FEE17}">
    <text>Alíquota padrão 20%, mas para medicamento da NCM 3004 será aplicado o percentual de 17%</text>
  </threadedComment>
  <threadedComment ref="AI33" dT="2023-12-13T19:30:00.04" personId="{67C93057-7194-4F4B-8EAC-80A2FFD62DA6}" id="{F0405E84-AD23-4D84-A7A0-02B98617B789}">
    <text>Alíquota padrão 18%, mas para medicamento genérico será aplicado o percentual de 12%
Para cosméticos da NCM 3307 a alíquota é 25% com adicional FCP de 2%</text>
  </threadedComment>
  <threadedComment ref="AQ33" dT="2023-12-13T19:56:25.69" personId="{67C93057-7194-4F4B-8EAC-80A2FFD62DA6}" id="{1476C5DF-1740-4FEF-8132-7764C9A46121}">
    <text>Com adicional FCP 2%</text>
  </threadedComment>
  <threadedComment ref="AW33" dT="2023-12-13T19:56:25.69" personId="{67C93057-7194-4F4B-8EAC-80A2FFD62DA6}" id="{6A2AF0AF-8283-4FE9-9AA0-0E8986CAF29C}">
    <text>Com adicional FCP 1%</text>
  </threadedComment>
  <threadedComment ref="AE34" dT="2023-12-13T19:30:00.04" personId="{67C93057-7194-4F4B-8EAC-80A2FFD62DA6}" id="{FD49434E-0ED2-4E69-99E7-924CE5299C95}">
    <text>Alíquota padrão 20%, mas para medicamento da NCM 3004 será aplicado o percentual de 17%</text>
  </threadedComment>
  <threadedComment ref="AI34" dT="2023-12-13T19:30:00.04" personId="{67C93057-7194-4F4B-8EAC-80A2FFD62DA6}" id="{FB419DE7-8043-445F-A50E-C20F28A47135}">
    <text>Alíquota padrão 18%, mas para medicamento genérico será aplicado o percentual de 12%
Para cosméticos da NCM 3307 a alíquota é 25% com adicional FCP de 2%</text>
  </threadedComment>
  <threadedComment ref="AQ34" dT="2023-12-13T19:56:25.69" personId="{67C93057-7194-4F4B-8EAC-80A2FFD62DA6}" id="{5F904860-F3E1-4A58-B625-92F5110070B1}">
    <text>Com adicional FCP 2%</text>
  </threadedComment>
  <threadedComment ref="AW34" dT="2023-12-13T19:56:25.69" personId="{67C93057-7194-4F4B-8EAC-80A2FFD62DA6}" id="{3E0D3A48-9976-49C1-9C7F-64ECCF2BE13D}">
    <text>Com adicional FCP 1%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V6" dT="2025-07-04T21:43:01.53" personId="{67C93057-7194-4F4B-8EAC-80A2FFD62DA6}" id="{16DF08D5-1E35-43DF-9732-1D2C5BB465DA}">
    <text xml:space="preserve">Artigo 8º, inc. VIII, do Anexo IX, do RCTE +Artigo 1º, § 8º, do Anexo IX, do RCTE  </text>
  </threadedComment>
  <threadedComment ref="AE6" dT="2023-12-13T19:30:00.04" personId="{67C93057-7194-4F4B-8EAC-80A2FFD62DA6}" id="{FC565812-5819-44A4-9FAE-537655B9E804}">
    <text>Alíquota padrão 20%, mas para medicamento da NCM 3004 será aplicado o percentual de 17%</text>
  </threadedComment>
  <threadedComment ref="AI6" dT="2023-12-13T19:30:00.04" personId="{67C93057-7194-4F4B-8EAC-80A2FFD62DA6}" id="{229933B2-596A-4D19-AB38-6009FC10DC09}">
    <text>Alíquota padrão 18%, mas para medicamento genérico será aplicado o percentual de 12%
Para cosméticos da NCM 3307 a alíquota é 25% com adicional FCP de 2%</text>
  </threadedComment>
  <threadedComment ref="AQ6" dT="2023-12-13T19:56:25.69" personId="{67C93057-7194-4F4B-8EAC-80A2FFD62DA6}" id="{6A26D768-C5D0-413E-BC32-944126FD8EF4}">
    <text>Com adicional FCP 2%</text>
  </threadedComment>
  <threadedComment ref="AW6" dT="2023-12-13T19:56:25.69" personId="{67C93057-7194-4F4B-8EAC-80A2FFD62DA6}" id="{2FEC9509-E91B-4302-92AF-68EB28C17F80}">
    <text>Com adicional FCP 1%</text>
  </threadedComment>
  <threadedComment ref="V7" dT="2025-07-04T21:43:01.53" personId="{67C93057-7194-4F4B-8EAC-80A2FFD62DA6}" id="{935A4DF2-C0C1-4445-84C2-582F3B612FCC}">
    <text xml:space="preserve">Artigo 8º, inc. VIII, do Anexo IX, do RCTE +Artigo 1º, § 8º, do Anexo IX, do RCTE  </text>
  </threadedComment>
  <threadedComment ref="AE7" dT="2023-12-13T19:30:00.04" personId="{67C93057-7194-4F4B-8EAC-80A2FFD62DA6}" id="{E02659C5-0510-465F-8975-4D3B9794049E}">
    <text>Alíquota padrão 20%, mas para medicamento da NCM 3004 será aplicado o percentual de 17%</text>
  </threadedComment>
  <threadedComment ref="AI7" dT="2023-12-13T19:30:00.04" personId="{67C93057-7194-4F4B-8EAC-80A2FFD62DA6}" id="{5859454C-FA3E-4CCE-B890-7555D914BDE5}">
    <text>Alíquota padrão 18%, mas para medicamento genérico será aplicado o percentual de 12%
Para cosméticos da NCM 3307 a alíquota é 25% com adicional FCP de 2%</text>
  </threadedComment>
  <threadedComment ref="AQ7" dT="2023-12-13T19:56:25.69" personId="{67C93057-7194-4F4B-8EAC-80A2FFD62DA6}" id="{48270C36-4BB8-4C83-AEA8-540900C752A0}">
    <text>Com adicional FCP 2%</text>
  </threadedComment>
  <threadedComment ref="AW7" dT="2023-12-13T19:56:25.69" personId="{67C93057-7194-4F4B-8EAC-80A2FFD62DA6}" id="{4C3FDBAB-1CCF-489E-9266-38A8B70A00D2}">
    <text>Com adicional FCP 1%</text>
  </threadedComment>
  <threadedComment ref="V8" dT="2024-03-14T21:57:16.38" personId="{67C93057-7194-4F4B-8EAC-80A2FFD62DA6}" id="{453502A4-960E-43A3-B834-332BA164EDBD}">
    <text>Item 29, Parte 1 do Anexo II do RICMS/MG.</text>
  </threadedComment>
  <threadedComment ref="W8" dT="2024-03-14T21:57:16.38" personId="{67C93057-7194-4F4B-8EAC-80A2FFD62DA6}" id="{F23032A4-E57B-4E72-8606-AC1D1E42EB98}">
    <text>Item 29, Parte 1 do Anexo II do RICMS/MG.</text>
  </threadedComment>
  <threadedComment ref="Z8" dT="2023-12-13T19:56:25.69" personId="{67C93057-7194-4F4B-8EAC-80A2FFD62DA6}" id="{09A4957E-55AF-4576-94DC-D9BF144A1769}">
    <text>Com adicional FCP 2%</text>
  </threadedComment>
  <threadedComment ref="AE8" dT="2023-12-13T19:30:00.04" personId="{67C93057-7194-4F4B-8EAC-80A2FFD62DA6}" id="{C3D9BA2C-6699-4D74-B626-9DD645087810}">
    <text>Alíquota padrão 20%, mas para medicamento da NCM 3004 será aplicado o percentual de 17%</text>
  </threadedComment>
  <threadedComment ref="AG8" dT="2024-12-23T21:53:37.35" personId="{67C93057-7194-4F4B-8EAC-80A2FFD62DA6}" id="{3D00241C-6884-4647-9876-721180C30690}">
    <text xml:space="preserve">Adicionado 2% ref. ao FCP, conforme Artigo 20, §6º, do RCTE/GO. </text>
    <extLst>
      <x:ext xmlns:xltc2="http://schemas.microsoft.com/office/spreadsheetml/2020/threadedcomments2" uri="{F7C98A9C-CBB3-438F-8F68-D28B6AF4A901}">
        <xltc2:checksum>2356686071</xltc2:checksum>
        <xltc2:hyperlink startIndex="36" length="9" url="https://www.econeteditora.com.br/icms_go/ricms_1997/ricms_1997_art001_089.php#art20"/>
        <xltc2:hyperlink startIndex="47" length="3" url="https://www.econeteditora.com.br/icms_go/ricms_1997/ricms_1997_art001_089.php#art20_p6"/>
      </x:ext>
    </extLst>
  </threadedComment>
  <threadedComment ref="AI8" dT="2023-12-13T19:30:00.04" personId="{67C93057-7194-4F4B-8EAC-80A2FFD62DA6}" id="{0857EA50-5C98-4BEC-91E3-1941D0AF5B69}">
    <text>Alíquota padrão 18%, mas para medicamento genérico será aplicado o percentual de 12%
Para cosméticos da NCM 3307 a alíquota é 25% com adicional FCP de 2%</text>
  </threadedComment>
  <threadedComment ref="AP8" dT="2023-12-13T19:56:25.69" personId="{67C93057-7194-4F4B-8EAC-80A2FFD62DA6}" id="{6BC402E7-82F3-4790-B802-F1E333257C2C}">
    <text>Com adicional FCP 1%</text>
  </threadedComment>
  <threadedComment ref="AQ8" dT="2023-12-13T19:56:25.69" personId="{67C93057-7194-4F4B-8EAC-80A2FFD62DA6}" id="{F8E5CC18-0A2B-4B22-AED8-0229C7126ECD}">
    <text>Com adicional FCP 2%</text>
  </threadedComment>
  <threadedComment ref="AU8" dT="2023-12-13T19:56:25.69" personId="{67C93057-7194-4F4B-8EAC-80A2FFD62DA6}" id="{7E2CC28B-A7D9-4B85-9568-F9A16C01E539}">
    <text>Com adicional FCP 1%</text>
  </threadedComment>
  <threadedComment ref="AW8" dT="2023-12-13T19:56:25.69" personId="{67C93057-7194-4F4B-8EAC-80A2FFD62DA6}" id="{7E8A8376-35A0-43BB-AE93-888605C0B151}">
    <text>Com adicional FCP 1%</text>
  </threadedComment>
  <threadedComment ref="CS8" dT="2024-03-14T17:40:28.40" personId="{67C93057-7194-4F4B-8EAC-80A2FFD62DA6}" id="{73BB0C14-0F78-4243-A893-8F52A33F124E}">
    <text>Adicionado de 2% REF. FCP.</text>
  </threadedComment>
  <threadedComment ref="CW8" dT="2024-03-14T17:40:02.31" personId="{67C93057-7194-4F4B-8EAC-80A2FFD62DA6}" id="{D0324093-C220-4BF4-AC02-82C38ED4158C}">
    <text>Ao realizar o ajuste da MVA para as operações interestaduais, destinadas ao Estado do Rio Grande do Sul, o fisco gaúcho realiza o ajuste considerando a carga tributária de 12%, conforme pode ser observado no item XXII da Seção III do Apêndice II do RICMS/RS, tendo em vista o benefício de redução de base de cálculo previsto no
artigo 23, inciso LXVI, do Livro I do RICMS/RS. Entretanto, o referido benefício é aplicado somente na base de cálculo do ICMS próprio do contribuinte gaúcho, não sendo aplicado, portando, na base de cálculo do ICMS devido por substituição tributária, a qual será calculada considerando a alíquota interna integral desta mercadoria.</text>
    <extLst>
      <x:ext xmlns:xltc2="http://schemas.microsoft.com/office/spreadsheetml/2020/threadedcomments2" uri="{F7C98A9C-CBB3-438F-8F68-D28B6AF4A901}">
        <xltc2:checksum>2198471224</xltc2:checksum>
        <xltc2:hyperlink startIndex="208" length="9" url="https://www.econeteditora.com.br/icms_rs/apdc/apen2-secao3.php#item22"/>
        <xltc2:hyperlink startIndex="221" length="9" url="https://www.econeteditora.com.br/icms_rs/apdc/apen2-secao3.php"/>
        <xltc2:hyperlink startIndex="234" length="11" url="https://www.econeteditora.com.br/icms_rs/apdc/apendice-02.php"/>
        <xltc2:hyperlink startIndex="328" length="46" url="https://www.econeteditora.com.br/icms_rs/livro01_art17a23.php#art23_lxvi"/>
      </x:ext>
    </extLst>
  </threadedComment>
  <threadedComment ref="DN8" dT="2024-03-12T20:56:50.75" personId="{67C93057-7194-4F4B-8EAC-80A2FFD62DA6}" id="{FC604B29-4616-45EF-BD25-9A495A989538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O8" dT="2024-03-12T20:56:50.75" personId="{67C93057-7194-4F4B-8EAC-80A2FFD62DA6}" id="{F1688F4A-5053-4C40-B071-B9559772508F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V9" dT="2024-03-14T21:57:16.38" personId="{67C93057-7194-4F4B-8EAC-80A2FFD62DA6}" id="{5B909712-E3DA-4138-B650-68BC132C41FB}">
    <text>Item 29, Parte 1 do Anexo II do RICMS/MG.</text>
  </threadedComment>
  <threadedComment ref="W9" dT="2024-03-14T21:57:16.38" personId="{67C93057-7194-4F4B-8EAC-80A2FFD62DA6}" id="{6825B0E8-9D13-49DA-9920-E165498469B9}">
    <text>Item 29, Parte 1 do Anexo II do RICMS/MG.</text>
  </threadedComment>
  <threadedComment ref="Z9" dT="2023-12-13T19:56:25.69" personId="{67C93057-7194-4F4B-8EAC-80A2FFD62DA6}" id="{37A249AE-7E95-4D88-95D4-F1E0EE20C242}">
    <text>Com adicional FCP 2%</text>
  </threadedComment>
  <threadedComment ref="AE9" dT="2023-12-13T19:30:00.04" personId="{67C93057-7194-4F4B-8EAC-80A2FFD62DA6}" id="{BCD9F63E-ED6F-4986-A946-BCE794F20853}">
    <text>Alíquota padrão 20%, mas para medicamento da NCM 3004 será aplicado o percentual de 17%</text>
  </threadedComment>
  <threadedComment ref="AG9" dT="2024-12-23T21:53:37.35" personId="{67C93057-7194-4F4B-8EAC-80A2FFD62DA6}" id="{78EC080F-F7EB-4DB4-B0E8-6F9CEAEF0F91}">
    <text xml:space="preserve">Adicionado 2% ref. ao FCP, conforme Artigo 20, §6º, do RCTE/GO. </text>
    <extLst>
      <x:ext xmlns:xltc2="http://schemas.microsoft.com/office/spreadsheetml/2020/threadedcomments2" uri="{F7C98A9C-CBB3-438F-8F68-D28B6AF4A901}">
        <xltc2:checksum>2356686071</xltc2:checksum>
        <xltc2:hyperlink startIndex="36" length="9" url="https://www.econeteditora.com.br/icms_go/ricms_1997/ricms_1997_art001_089.php#art20"/>
        <xltc2:hyperlink startIndex="47" length="3" url="https://www.econeteditora.com.br/icms_go/ricms_1997/ricms_1997_art001_089.php#art20_p6"/>
      </x:ext>
    </extLst>
  </threadedComment>
  <threadedComment ref="AI9" dT="2023-12-13T19:30:00.04" personId="{67C93057-7194-4F4B-8EAC-80A2FFD62DA6}" id="{997EF270-AC0A-4F4A-A30E-4E52C5BCE394}">
    <text>Alíquota padrão 18%, mas para medicamento genérico será aplicado o percentual de 12%
Para cosméticos da NCM 3307 a alíquota é 25% com adicional FCP de 2%</text>
  </threadedComment>
  <threadedComment ref="AP9" dT="2023-12-13T19:56:25.69" personId="{67C93057-7194-4F4B-8EAC-80A2FFD62DA6}" id="{C0F77788-4073-4710-B10D-90FF3020AE55}">
    <text>Com adicional FCP 1%</text>
  </threadedComment>
  <threadedComment ref="AQ9" dT="2023-12-13T19:56:25.69" personId="{67C93057-7194-4F4B-8EAC-80A2FFD62DA6}" id="{AFCF6AF3-5617-4DAC-8A9E-592A09916882}">
    <text>Com adicional FCP 2%</text>
  </threadedComment>
  <threadedComment ref="AU9" dT="2023-12-13T19:56:25.69" personId="{67C93057-7194-4F4B-8EAC-80A2FFD62DA6}" id="{21E04AB2-D32F-41A9-8455-F273BB03EAAD}">
    <text>Com adicional FCP 1%</text>
  </threadedComment>
  <threadedComment ref="AW9" dT="2023-12-13T19:56:25.69" personId="{67C93057-7194-4F4B-8EAC-80A2FFD62DA6}" id="{B7274ACE-86CB-4FF0-9B94-9022C2256A99}">
    <text>Com adicional FCP 1%</text>
  </threadedComment>
  <threadedComment ref="CB9" dT="2023-12-13T19:56:25.69" personId="{67C93057-7194-4F4B-8EAC-80A2FFD62DA6}" id="{14189820-0690-4CEE-9FE0-B14BF9AEB6EE}">
    <text>Com adicional FCP 2%</text>
  </threadedComment>
  <threadedComment ref="CS9" dT="2024-03-14T17:40:28.40" personId="{67C93057-7194-4F4B-8EAC-80A2FFD62DA6}" id="{25433689-E7D3-4358-9DE6-009EB0BA7EB7}">
    <text>Adicionado de 2% REF. FCP.</text>
  </threadedComment>
  <threadedComment ref="CW9" dT="2024-03-14T17:40:02.31" personId="{67C93057-7194-4F4B-8EAC-80A2FFD62DA6}" id="{F9CA063C-F989-4F5F-AD1D-B92973DDC99F}">
    <text>Ao realizar o ajuste da MVA para as operações interestaduais, destinadas ao Estado do Rio Grande do Sul, o fisco gaúcho realiza o ajuste considerando a carga tributária de 12%, conforme pode ser observado no item XXII da Seção III do Apêndice II do RICMS/RS, tendo em vista o benefício de redução de base de cálculo previsto no
artigo 23, inciso LXVI, do Livro I do RICMS/RS. Entretanto, o referido benefício é aplicado somente na base de cálculo do ICMS próprio do contribuinte gaúcho, não sendo aplicado, portando, na base de cálculo do ICMS devido por substituição tributária, a qual será calculada considerando a alíquota interna integral desta mercadoria.</text>
    <extLst>
      <x:ext xmlns:xltc2="http://schemas.microsoft.com/office/spreadsheetml/2020/threadedcomments2" uri="{F7C98A9C-CBB3-438F-8F68-D28B6AF4A901}">
        <xltc2:checksum>2198471224</xltc2:checksum>
        <xltc2:hyperlink startIndex="208" length="9" url="https://www.econeteditora.com.br/icms_rs/apdc/apen2-secao3.php#item22"/>
        <xltc2:hyperlink startIndex="221" length="9" url="https://www.econeteditora.com.br/icms_rs/apdc/apen2-secao3.php"/>
        <xltc2:hyperlink startIndex="234" length="11" url="https://www.econeteditora.com.br/icms_rs/apdc/apendice-02.php"/>
        <xltc2:hyperlink startIndex="328" length="46" url="https://www.econeteditora.com.br/icms_rs/livro01_art17a23.php#art23_lxvi"/>
      </x:ext>
    </extLst>
  </threadedComment>
  <threadedComment ref="DN9" dT="2024-03-12T20:56:50.75" personId="{67C93057-7194-4F4B-8EAC-80A2FFD62DA6}" id="{E7E67164-21F4-47EA-8631-FAF2CFD28CEE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O9" dT="2024-03-12T20:56:50.75" personId="{67C93057-7194-4F4B-8EAC-80A2FFD62DA6}" id="{0B6AF4F0-F456-4BAD-9AD9-1DD204F14CC1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V10" dT="2024-03-14T21:57:16.38" personId="{67C93057-7194-4F4B-8EAC-80A2FFD62DA6}" id="{9E58BB77-6852-42B6-B39C-0D8B4A034027}">
    <text>Item 29, Parte 1 do Anexo II do RICMS/MG.</text>
  </threadedComment>
  <threadedComment ref="W10" dT="2024-03-14T21:57:16.38" personId="{67C93057-7194-4F4B-8EAC-80A2FFD62DA6}" id="{6C3D8BB2-0812-4304-9BDE-D073DEE1FE91}">
    <text>Item 29, Parte 1 do Anexo II do RICMS/MG.</text>
  </threadedComment>
  <threadedComment ref="Z10" dT="2023-12-13T19:56:25.69" personId="{67C93057-7194-4F4B-8EAC-80A2FFD62DA6}" id="{4ED32D62-0FFD-4705-BABB-C2D0A9963B73}">
    <text>Com adicional FCP 2%</text>
  </threadedComment>
  <threadedComment ref="AE10" dT="2023-12-13T19:30:00.04" personId="{67C93057-7194-4F4B-8EAC-80A2FFD62DA6}" id="{2EAA36E6-AC67-430C-90A8-23DE30386D61}">
    <text>Alíquota padrão 20%, mas para medicamento da NCM 3004 será aplicado o percentual de 17%</text>
  </threadedComment>
  <threadedComment ref="AG10" dT="2024-12-23T21:53:37.35" personId="{67C93057-7194-4F4B-8EAC-80A2FFD62DA6}" id="{9060D5CB-A42C-489C-9E33-6A2427A16E55}">
    <text xml:space="preserve">Adicionado 2% ref. ao FCP, conforme Artigo 20, §6º, do RCTE/GO. </text>
    <extLst>
      <x:ext xmlns:xltc2="http://schemas.microsoft.com/office/spreadsheetml/2020/threadedcomments2" uri="{F7C98A9C-CBB3-438F-8F68-D28B6AF4A901}">
        <xltc2:checksum>2356686071</xltc2:checksum>
        <xltc2:hyperlink startIndex="36" length="9" url="https://www.econeteditora.com.br/icms_go/ricms_1997/ricms_1997_art001_089.php#art20"/>
        <xltc2:hyperlink startIndex="47" length="3" url="https://www.econeteditora.com.br/icms_go/ricms_1997/ricms_1997_art001_089.php#art20_p6"/>
      </x:ext>
    </extLst>
  </threadedComment>
  <threadedComment ref="AI10" dT="2023-12-13T19:30:00.04" personId="{67C93057-7194-4F4B-8EAC-80A2FFD62DA6}" id="{179492CE-F44E-4665-B7D8-46492E2F70A8}">
    <text>Alíquota padrão 18%, mas para medicamento genérico será aplicado o percentual de 12%
Para cosméticos da NCM 3307 a alíquota é 25% com adicional FCP de 2%</text>
  </threadedComment>
  <threadedComment ref="AP10" dT="2023-12-13T19:56:25.69" personId="{67C93057-7194-4F4B-8EAC-80A2FFD62DA6}" id="{E86FCEEF-FF0E-4340-8E45-B616803E7241}">
    <text>Com adicional FCP 1%</text>
  </threadedComment>
  <threadedComment ref="AQ10" dT="2023-12-13T19:56:25.69" personId="{67C93057-7194-4F4B-8EAC-80A2FFD62DA6}" id="{4E0FFC91-0A1B-490F-902D-C8FDE4C0855F}">
    <text>Com adicional FCP 2%</text>
  </threadedComment>
  <threadedComment ref="AU10" dT="2023-12-13T19:56:25.69" personId="{67C93057-7194-4F4B-8EAC-80A2FFD62DA6}" id="{6D5EA8E6-B5FB-49D7-A2DF-AACEB8F1D30B}">
    <text>Com adicional FCP 1%</text>
  </threadedComment>
  <threadedComment ref="AW10" dT="2023-12-13T19:56:25.69" personId="{67C93057-7194-4F4B-8EAC-80A2FFD62DA6}" id="{45B9048A-8CA1-43BC-930E-B56211332E5E}">
    <text>Com adicional FCP 1%</text>
  </threadedComment>
  <threadedComment ref="CB10" dT="2023-12-13T19:56:25.69" personId="{67C93057-7194-4F4B-8EAC-80A2FFD62DA6}" id="{BD1E2008-212E-45EF-8458-CED8A7393046}">
    <text>Com adicional FCP 2%</text>
  </threadedComment>
  <threadedComment ref="CS10" dT="2024-03-14T17:40:28.40" personId="{67C93057-7194-4F4B-8EAC-80A2FFD62DA6}" id="{7DFC0C3A-F1C7-47C6-8BFB-653C85D61102}">
    <text>Adicionado de 2% REF. FCP.</text>
  </threadedComment>
  <threadedComment ref="CW10" dT="2024-03-14T17:40:02.31" personId="{67C93057-7194-4F4B-8EAC-80A2FFD62DA6}" id="{DFEA357E-2094-4466-A4E1-3A50DD960588}">
    <text>Ao realizar o ajuste da MVA para as operações interestaduais, destinadas ao Estado do Rio Grande do Sul, o fisco gaúcho realiza o ajuste considerando a carga tributária de 12%, conforme pode ser observado no item XXII da Seção III do Apêndice II do RICMS/RS, tendo em vista o benefício de redução de base de cálculo previsto no
artigo 23, inciso LXVI, do Livro I do RICMS/RS. Entretanto, o referido benefício é aplicado somente na base de cálculo do ICMS próprio do contribuinte gaúcho, não sendo aplicado, portando, na base de cálculo do ICMS devido por substituição tributária, a qual será calculada considerando a alíquota interna integral desta mercadoria.</text>
    <extLst>
      <x:ext xmlns:xltc2="http://schemas.microsoft.com/office/spreadsheetml/2020/threadedcomments2" uri="{F7C98A9C-CBB3-438F-8F68-D28B6AF4A901}">
        <xltc2:checksum>2198471224</xltc2:checksum>
        <xltc2:hyperlink startIndex="208" length="9" url="https://www.econeteditora.com.br/icms_rs/apdc/apen2-secao3.php#item22"/>
        <xltc2:hyperlink startIndex="221" length="9" url="https://www.econeteditora.com.br/icms_rs/apdc/apen2-secao3.php"/>
        <xltc2:hyperlink startIndex="234" length="11" url="https://www.econeteditora.com.br/icms_rs/apdc/apendice-02.php"/>
        <xltc2:hyperlink startIndex="328" length="46" url="https://www.econeteditora.com.br/icms_rs/livro01_art17a23.php#art23_lxvi"/>
      </x:ext>
    </extLst>
  </threadedComment>
  <threadedComment ref="DN10" dT="2024-03-12T20:56:50.75" personId="{67C93057-7194-4F4B-8EAC-80A2FFD62DA6}" id="{4C2069A8-2D5A-44D0-B0B7-02D71D5E520B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O10" dT="2024-03-12T20:56:50.75" personId="{67C93057-7194-4F4B-8EAC-80A2FFD62DA6}" id="{01399274-8310-4AF1-B5A1-8F58AA9FD7F5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V11" dT="2024-03-14T21:57:16.38" personId="{67C93057-7194-4F4B-8EAC-80A2FFD62DA6}" id="{43441EB2-9002-4FE5-ABDD-2314F8874477}">
    <text>Item 29, Parte 1 do Anexo II do RICMS/MG.</text>
  </threadedComment>
  <threadedComment ref="W11" dT="2024-03-14T21:57:16.38" personId="{67C93057-7194-4F4B-8EAC-80A2FFD62DA6}" id="{7862A718-A7E9-4212-8ADA-5D172D61ED7E}">
    <text>Item 29, Parte 1 do Anexo II do RICMS/MG.</text>
  </threadedComment>
  <threadedComment ref="Z11" dT="2023-12-13T19:56:25.69" personId="{67C93057-7194-4F4B-8EAC-80A2FFD62DA6}" id="{F5DDCB89-CD75-4F9B-B326-68A3CD1E7345}">
    <text>Com adicional FCP 2%</text>
  </threadedComment>
  <threadedComment ref="AE11" dT="2023-12-13T19:30:00.04" personId="{67C93057-7194-4F4B-8EAC-80A2FFD62DA6}" id="{EF47558A-F953-4DDB-A941-BDBECAC24113}">
    <text>Alíquota padrão 20%, mas para medicamento da NCM 3004 será aplicado o percentual de 17%</text>
  </threadedComment>
  <threadedComment ref="AG11" dT="2024-12-23T21:53:37.35" personId="{67C93057-7194-4F4B-8EAC-80A2FFD62DA6}" id="{94DD812A-FD46-4914-AD6C-400DF73EA71A}">
    <text xml:space="preserve">Adicionado 2% ref. ao FCP, conforme Artigo 20, §6º, do RCTE/GO. </text>
    <extLst>
      <x:ext xmlns:xltc2="http://schemas.microsoft.com/office/spreadsheetml/2020/threadedcomments2" uri="{F7C98A9C-CBB3-438F-8F68-D28B6AF4A901}">
        <xltc2:checksum>2356686071</xltc2:checksum>
        <xltc2:hyperlink startIndex="36" length="9" url="https://www.econeteditora.com.br/icms_go/ricms_1997/ricms_1997_art001_089.php#art20"/>
        <xltc2:hyperlink startIndex="47" length="3" url="https://www.econeteditora.com.br/icms_go/ricms_1997/ricms_1997_art001_089.php#art20_p6"/>
      </x:ext>
    </extLst>
  </threadedComment>
  <threadedComment ref="AI11" dT="2023-12-13T19:30:00.04" personId="{67C93057-7194-4F4B-8EAC-80A2FFD62DA6}" id="{8A9815C4-638A-4757-8F49-073F37DD32E0}">
    <text>Alíquota padrão 18%, mas para medicamento genérico será aplicado o percentual de 12%
Para cosméticos da NCM 3307 a alíquota é 25% com adicional FCP de 2%</text>
  </threadedComment>
  <threadedComment ref="AP11" dT="2023-12-13T19:56:25.69" personId="{67C93057-7194-4F4B-8EAC-80A2FFD62DA6}" id="{D61B4975-CFD5-4279-9077-8FD59CB81923}">
    <text>Com adicional FCP 1%</text>
  </threadedComment>
  <threadedComment ref="AQ11" dT="2023-12-13T19:56:25.69" personId="{67C93057-7194-4F4B-8EAC-80A2FFD62DA6}" id="{09E4BA41-EE29-49D3-A0A8-F3B1A7D6D436}">
    <text>Com adicional FCP 2%</text>
  </threadedComment>
  <threadedComment ref="AU11" dT="2023-12-13T19:56:25.69" personId="{67C93057-7194-4F4B-8EAC-80A2FFD62DA6}" id="{632C74ED-4717-42ED-A9FB-C849AD0AEE11}">
    <text>Com adicional FCP 1%</text>
  </threadedComment>
  <threadedComment ref="AW11" dT="2023-12-13T19:56:25.69" personId="{67C93057-7194-4F4B-8EAC-80A2FFD62DA6}" id="{53304B21-3C56-494A-ABEA-67B5AF93E9F7}">
    <text>Com adicional FCP 1%</text>
  </threadedComment>
  <threadedComment ref="CB11" dT="2023-12-13T19:56:25.69" personId="{67C93057-7194-4F4B-8EAC-80A2FFD62DA6}" id="{6462398E-36B7-4234-BA59-4206E651D178}">
    <text>Com adicional FCP 2%</text>
  </threadedComment>
  <threadedComment ref="CS11" dT="2024-03-14T17:40:28.40" personId="{67C93057-7194-4F4B-8EAC-80A2FFD62DA6}" id="{779E4600-26FC-4E64-A809-A074FAF9D4E0}">
    <text>Adicionado de 2% REF. FCP.</text>
  </threadedComment>
  <threadedComment ref="CW11" dT="2024-03-14T17:40:02.31" personId="{67C93057-7194-4F4B-8EAC-80A2FFD62DA6}" id="{17EFEB38-0E78-4F79-B250-3C71F898767F}">
    <text>Ao realizar o ajuste da MVA para as operações interestaduais, destinadas ao Estado do Rio Grande do Sul, o fisco gaúcho realiza o ajuste considerando a carga tributária de 12%, conforme pode ser observado no item XXII da Seção III do Apêndice II do RICMS/RS, tendo em vista o benefício de redução de base de cálculo previsto no
artigo 23, inciso LXVI, do Livro I do RICMS/RS. Entretanto, o referido benefício é aplicado somente na base de cálculo do ICMS próprio do contribuinte gaúcho, não sendo aplicado, portando, na base de cálculo do ICMS devido por substituição tributária, a qual será calculada considerando a alíquota interna integral desta mercadoria.</text>
    <extLst>
      <x:ext xmlns:xltc2="http://schemas.microsoft.com/office/spreadsheetml/2020/threadedcomments2" uri="{F7C98A9C-CBB3-438F-8F68-D28B6AF4A901}">
        <xltc2:checksum>2198471224</xltc2:checksum>
        <xltc2:hyperlink startIndex="208" length="9" url="https://www.econeteditora.com.br/icms_rs/apdc/apen2-secao3.php#item22"/>
        <xltc2:hyperlink startIndex="221" length="9" url="https://www.econeteditora.com.br/icms_rs/apdc/apen2-secao3.php"/>
        <xltc2:hyperlink startIndex="234" length="11" url="https://www.econeteditora.com.br/icms_rs/apdc/apendice-02.php"/>
        <xltc2:hyperlink startIndex="328" length="46" url="https://www.econeteditora.com.br/icms_rs/livro01_art17a23.php#art23_lxvi"/>
      </x:ext>
    </extLst>
  </threadedComment>
  <threadedComment ref="DN11" dT="2024-03-12T20:56:50.75" personId="{67C93057-7194-4F4B-8EAC-80A2FFD62DA6}" id="{A6C61EB3-7440-4F10-8DA8-BC1C7E08DA56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O11" dT="2024-03-12T20:56:50.75" personId="{67C93057-7194-4F4B-8EAC-80A2FFD62DA6}" id="{A0FE5001-4BB0-451A-AD7C-01B4A45AB79D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V12" dT="2024-03-14T21:57:16.38" personId="{67C93057-7194-4F4B-8EAC-80A2FFD62DA6}" id="{E1077499-1499-4D60-B76A-332C4033DF7A}">
    <text>Item 29, Parte 1 do Anexo II do RICMS/MG.</text>
  </threadedComment>
  <threadedComment ref="W12" dT="2024-03-14T21:57:16.38" personId="{67C93057-7194-4F4B-8EAC-80A2FFD62DA6}" id="{5CF90B1D-6CA6-40D0-B4C3-F6B9958A93AE}">
    <text>Item 29, Parte 1 do Anexo II do RICMS/MG.</text>
  </threadedComment>
  <threadedComment ref="AE12" dT="2023-12-13T19:30:00.04" personId="{67C93057-7194-4F4B-8EAC-80A2FFD62DA6}" id="{F577C0B5-CB5A-4829-BC5C-A92CA01E954C}">
    <text>Alíquota padrão 20%, mas para medicamento da NCM 3004 será aplicado o percentual de 17%</text>
  </threadedComment>
  <threadedComment ref="AI12" dT="2023-12-13T19:30:00.04" personId="{67C93057-7194-4F4B-8EAC-80A2FFD62DA6}" id="{85F53CC6-8B0D-4F1B-AC08-627AF9142366}">
    <text>Alíquota padrão 18%, mas para medicamento genérico será aplicado o percentual de 12%
Para cosméticos da NCM 3307 a alíquota é 25% com adicional FCP de 2%</text>
  </threadedComment>
  <threadedComment ref="AQ12" dT="2023-12-13T19:56:25.69" personId="{67C93057-7194-4F4B-8EAC-80A2FFD62DA6}" id="{D5958922-9144-4870-8CF5-574F5DB21235}">
    <text>Com adicional FCP 2%</text>
  </threadedComment>
  <threadedComment ref="AW12" dT="2023-12-13T19:56:25.69" personId="{67C93057-7194-4F4B-8EAC-80A2FFD62DA6}" id="{8165EE72-12F1-4900-AC9B-9BA62E882B46}">
    <text>Com adicional FCP 1%</text>
  </threadedComment>
  <threadedComment ref="DQ12" dT="2024-03-15T18:07:12.09" personId="{67C93057-7194-4F4B-8EAC-80A2FFD62DA6}" id="{59EDD837-968F-4730-83FA-9817F86322D7}">
    <text>Incido III da Cláusula quarta do Protocolo ICMS 95/2008</text>
  </threadedComment>
  <threadedComment ref="EO12" dT="2024-03-12T20:56:50.75" personId="{67C93057-7194-4F4B-8EAC-80A2FFD62DA6}" id="{AC495865-808C-4877-88DD-86082E55B204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2" dT="2024-03-15T18:07:12.09" personId="{67C93057-7194-4F4B-8EAC-80A2FFD62DA6}" id="{189BC1CC-6B1A-4B12-8081-C651DC3E6570}">
    <text>Inciso III da Cláusula quarta do Protocolo ICMS 95/2008</text>
  </threadedComment>
  <threadedComment ref="V13" dT="2024-03-14T21:57:16.38" personId="{67C93057-7194-4F4B-8EAC-80A2FFD62DA6}" id="{E76727CB-08BC-48F9-8570-AA1022083B4B}">
    <text>Item 29, Parte 1 do Anexo II do RICMS/MG.</text>
  </threadedComment>
  <threadedComment ref="W13" dT="2024-03-14T21:57:16.38" personId="{67C93057-7194-4F4B-8EAC-80A2FFD62DA6}" id="{E0FB9678-3F05-41F9-8A2D-F7A058587FD4}">
    <text>Item 29, Parte 1 do Anexo II do RICMS/MG.</text>
  </threadedComment>
  <threadedComment ref="AE13" dT="2023-12-13T19:30:00.04" personId="{67C93057-7194-4F4B-8EAC-80A2FFD62DA6}" id="{745451FA-736D-4329-AB42-2CFC2A473137}">
    <text>Alíquota padrão 20%, mas para medicamento da NCM 3004 será aplicado o percentual de 17%</text>
  </threadedComment>
  <threadedComment ref="AI13" dT="2023-12-13T19:30:00.04" personId="{67C93057-7194-4F4B-8EAC-80A2FFD62DA6}" id="{308F5CD2-6BC4-4FE1-8851-12E26889C3FD}">
    <text>Alíquota padrão 18%, mas para medicamento genérico será aplicado o percentual de 12%
Para cosméticos da NCM 3307 a alíquota é 25% com adicional FCP de 2%</text>
  </threadedComment>
  <threadedComment ref="AQ13" dT="2023-12-13T19:56:25.69" personId="{67C93057-7194-4F4B-8EAC-80A2FFD62DA6}" id="{D96A4529-40A6-4100-9389-317C7EF649AD}">
    <text>Com adicional FCP 2%</text>
  </threadedComment>
  <threadedComment ref="AW13" dT="2023-12-13T19:56:25.69" personId="{67C93057-7194-4F4B-8EAC-80A2FFD62DA6}" id="{73C101F4-5672-45E4-B151-A4A71AD669B3}">
    <text>Com adicional FCP 1%</text>
  </threadedComment>
  <threadedComment ref="DQ13" dT="2024-03-15T18:07:12.09" personId="{67C93057-7194-4F4B-8EAC-80A2FFD62DA6}" id="{203C7129-D33D-47A8-8219-9E2ADCCBFF99}">
    <text>Incido III da Cláusula quarta do Protocolo ICMS 95/2008</text>
  </threadedComment>
  <threadedComment ref="EO13" dT="2024-03-12T20:56:50.75" personId="{67C93057-7194-4F4B-8EAC-80A2FFD62DA6}" id="{CCE79F4E-3412-4263-B9ED-7FD8F5CD96D8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3" dT="2024-03-15T18:07:12.09" personId="{67C93057-7194-4F4B-8EAC-80A2FFD62DA6}" id="{88B3A776-13C4-4371-B424-B592510E429A}">
    <text>Inciso III da Cláusula quarta do Protocolo ICMS 95/2008</text>
  </threadedComment>
  <threadedComment ref="V14" dT="2024-03-14T21:57:16.38" personId="{67C93057-7194-4F4B-8EAC-80A2FFD62DA6}" id="{C17A3C67-F422-40D5-9BE9-FF9D432642BD}">
    <text>Item 29, Parte 1 do Anexo II do RICMS/MG.</text>
  </threadedComment>
  <threadedComment ref="W14" dT="2024-03-14T21:57:16.38" personId="{67C93057-7194-4F4B-8EAC-80A2FFD62DA6}" id="{D0151370-A85B-468D-9E98-8D5AA9A59229}">
    <text>Item 29, Parte 1 do Anexo II do RICMS/MG.</text>
  </threadedComment>
  <threadedComment ref="AE14" dT="2023-12-13T19:30:00.04" personId="{67C93057-7194-4F4B-8EAC-80A2FFD62DA6}" id="{874B286A-05DF-4278-BFA5-08976A9E9E65}">
    <text>Alíquota padrão 20%, mas para medicamento da NCM 3004 será aplicado o percentual de 17%</text>
  </threadedComment>
  <threadedComment ref="AI14" dT="2023-12-13T19:30:00.04" personId="{67C93057-7194-4F4B-8EAC-80A2FFD62DA6}" id="{129B55D6-51F2-4C92-BA0A-F59439852350}">
    <text>Alíquota padrão 18%, mas para medicamento genérico será aplicado o percentual de 12%
Para cosméticos da NCM 3307 a alíquota é 25% com adicional FCP de 2%</text>
  </threadedComment>
  <threadedComment ref="AQ14" dT="2023-12-13T19:56:25.69" personId="{67C93057-7194-4F4B-8EAC-80A2FFD62DA6}" id="{F2FC4EB0-7D67-4B7A-A793-59B9483242A2}">
    <text>Com adicional FCP 2%</text>
  </threadedComment>
  <threadedComment ref="AW14" dT="2023-12-13T19:56:25.69" personId="{67C93057-7194-4F4B-8EAC-80A2FFD62DA6}" id="{A0F69883-9E85-4BB8-9D4C-7BF1D6B8FB7C}">
    <text>Com adicional FCP 1%</text>
  </threadedComment>
  <threadedComment ref="DQ14" dT="2024-03-15T18:07:12.09" personId="{67C93057-7194-4F4B-8EAC-80A2FFD62DA6}" id="{264DBFAB-9796-4BEE-BE39-F8CF7E5DC86A}">
    <text>Incido III da Cláusula quarta do Protocolo ICMS 95/2008</text>
  </threadedComment>
  <threadedComment ref="EO14" dT="2024-03-12T20:56:50.75" personId="{67C93057-7194-4F4B-8EAC-80A2FFD62DA6}" id="{95C373C0-1DCF-401C-91CE-5DBEDADAFC00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4" dT="2024-03-15T18:07:12.09" personId="{67C93057-7194-4F4B-8EAC-80A2FFD62DA6}" id="{1FD19616-B5B7-4BF0-BE89-9ED697BBB386}">
    <text>Inciso III da Cláusula quarta do Protocolo ICMS 95/2008</text>
  </threadedComment>
  <threadedComment ref="V15" dT="2025-07-04T21:43:01.53" personId="{67C93057-7194-4F4B-8EAC-80A2FFD62DA6}" id="{27B0F87F-5F71-454C-95C6-16F4C59D5896}">
    <text xml:space="preserve">Artigo 8º, inc. VIII, do Anexo IX, do RCTE +Artigo 1º, § 8º, do Anexo IX, do RCTE  </text>
  </threadedComment>
  <threadedComment ref="AE15" dT="2023-12-13T19:30:00.04" personId="{67C93057-7194-4F4B-8EAC-80A2FFD62DA6}" id="{3C02A3A9-644F-47E2-9F6F-C7C6B8F758D1}">
    <text>Alíquota padrão 20%, mas para medicamento da NCM 3004 será aplicado o percentual de 17%</text>
  </threadedComment>
  <threadedComment ref="AI15" dT="2023-12-13T19:30:00.04" personId="{67C93057-7194-4F4B-8EAC-80A2FFD62DA6}" id="{5DBBE28F-567D-489E-856E-D48AC731D6E5}">
    <text>Alíquota padrão 18%, mas para medicamento genérico será aplicado o percentual de 12%
Para cosméticos da NCM 3307 a alíquota é 25% com adicional FCP de 2%</text>
  </threadedComment>
  <threadedComment ref="AQ15" dT="2023-12-13T19:56:25.69" personId="{67C93057-7194-4F4B-8EAC-80A2FFD62DA6}" id="{E3221914-92B9-48A0-955C-AC94A939CD44}">
    <text>Com adicional FCP 2%</text>
  </threadedComment>
  <threadedComment ref="AW15" dT="2023-12-13T19:56:25.69" personId="{67C93057-7194-4F4B-8EAC-80A2FFD62DA6}" id="{27162BFE-515B-49DB-803B-B25FCD4B0C6B}">
    <text>Com adicional FCP 1%</text>
  </threadedComment>
  <threadedComment ref="AE16" dT="2023-12-13T19:30:00.04" personId="{67C93057-7194-4F4B-8EAC-80A2FFD62DA6}" id="{38DC06BD-FBF5-4E51-9614-3D6BACE02B43}">
    <text>Alíquota padrão 20%, mas para medicamento da NCM 3004 será aplicado o percentual de 17%</text>
  </threadedComment>
  <threadedComment ref="AI16" dT="2023-12-13T19:30:00.04" personId="{67C93057-7194-4F4B-8EAC-80A2FFD62DA6}" id="{61BB7C23-46C3-45A5-9E9B-4BEC1EEDD0B8}">
    <text>Alíquota padrão 18%, mas para medicamento genérico será aplicado o percentual de 12%
Para cosméticos da NCM 3307 a alíquota é 25% com adicional FCP de 2%</text>
  </threadedComment>
  <threadedComment ref="AQ16" dT="2023-12-13T19:56:25.69" personId="{67C93057-7194-4F4B-8EAC-80A2FFD62DA6}" id="{5E4C67D2-6CE9-4573-B9C0-840D3CC95A17}">
    <text>Com adicional FCP 2%</text>
  </threadedComment>
  <threadedComment ref="AW16" dT="2023-12-13T19:56:25.69" personId="{67C93057-7194-4F4B-8EAC-80A2FFD62DA6}" id="{A2CD9707-6971-41C0-AFD7-34B3D71A8E2E}">
    <text>Com adicional FCP 1%</text>
  </threadedComment>
  <threadedComment ref="V17" dT="2024-03-14T21:57:16.38" personId="{67C93057-7194-4F4B-8EAC-80A2FFD62DA6}" id="{E550938B-76C8-4BC7-AAC1-5EFD0FB87317}">
    <text>Item 29, Parte 1 do Anexo II do RICMS/MG.</text>
  </threadedComment>
  <threadedComment ref="W17" dT="2024-03-14T21:57:16.38" personId="{67C93057-7194-4F4B-8EAC-80A2FFD62DA6}" id="{3688A763-17A4-4ADD-AF5B-69CA7A52A55E}">
    <text>Item 29, Parte 1 do Anexo II do RICMS/MG.</text>
  </threadedComment>
  <threadedComment ref="AE17" dT="2023-12-13T19:30:00.04" personId="{67C93057-7194-4F4B-8EAC-80A2FFD62DA6}" id="{C38DE865-F818-4C73-8C24-E75F1F592765}">
    <text>Alíquota padrão 20%, mas para medicamento da NCM 3004 será aplicado o percentual de 17%</text>
  </threadedComment>
  <threadedComment ref="AI17" dT="2023-12-13T19:30:00.04" personId="{67C93057-7194-4F4B-8EAC-80A2FFD62DA6}" id="{FFF94E59-DDB4-4A77-B61F-EEE5E7D1DEBC}">
    <text>Alíquota padrão 18%, mas para medicamento genérico será aplicado o percentual de 12%
Para cosméticos da NCM 3307 a alíquota é 25% com adicional FCP de 2%</text>
  </threadedComment>
  <threadedComment ref="AQ17" dT="2023-12-13T19:56:25.69" personId="{67C93057-7194-4F4B-8EAC-80A2FFD62DA6}" id="{9EBC850F-F918-4487-B195-BE6CCDE3DB07}">
    <text>Com adicional FCP 2%</text>
  </threadedComment>
  <threadedComment ref="AW17" dT="2023-12-13T19:56:25.69" personId="{67C93057-7194-4F4B-8EAC-80A2FFD62DA6}" id="{AA4520E2-F9D2-4344-AF21-CBDF8A2948C9}">
    <text>Com adicional FCP 1%</text>
  </threadedComment>
  <threadedComment ref="DQ17" dT="2024-03-15T18:07:12.09" personId="{67C93057-7194-4F4B-8EAC-80A2FFD62DA6}" id="{E0855CAE-D6B3-48B5-967F-E1B1325611AA}">
    <text>Incido III da Cláusula quarta do Protocolo ICMS 95/2008</text>
  </threadedComment>
  <threadedComment ref="EO17" dT="2024-03-12T20:56:50.75" personId="{67C93057-7194-4F4B-8EAC-80A2FFD62DA6}" id="{5C668B1B-2567-44D5-8EFB-99A9B4146EFD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7" dT="2024-03-15T18:07:12.09" personId="{67C93057-7194-4F4B-8EAC-80A2FFD62DA6}" id="{CAECEF63-6799-45E3-9797-D1D9BFB12604}">
    <text>Inciso III da Cláusula quarta do Protocolo ICMS 95/2008</text>
  </threadedComment>
  <threadedComment ref="V18" dT="2024-03-14T21:57:16.38" personId="{67C93057-7194-4F4B-8EAC-80A2FFD62DA6}" id="{FDAA0E5F-B6C7-40E5-B2C0-552C2FC03B92}">
    <text>Item 29, Parte 1 do Anexo II do RICMS/MG.</text>
  </threadedComment>
  <threadedComment ref="W18" dT="2024-03-14T21:57:16.38" personId="{67C93057-7194-4F4B-8EAC-80A2FFD62DA6}" id="{A86BDF38-F794-469A-AA1C-0A845C394D21}">
    <text>Item 29, Parte 1 do Anexo II do RICMS/MG.</text>
  </threadedComment>
  <threadedComment ref="AE18" dT="2023-12-13T19:30:00.04" personId="{67C93057-7194-4F4B-8EAC-80A2FFD62DA6}" id="{DD084D9C-8298-4EA2-B909-15B83273413E}">
    <text>Alíquota padrão 20%, mas para medicamento da NCM 3004 será aplicado o percentual de 17%</text>
  </threadedComment>
  <threadedComment ref="AI18" dT="2023-12-13T19:30:00.04" personId="{67C93057-7194-4F4B-8EAC-80A2FFD62DA6}" id="{6328DED1-6CED-4793-8378-B564778BA7F4}">
    <text>Alíquota padrão 18%, mas para medicamento genérico será aplicado o percentual de 12%
Para cosméticos da NCM 3307 a alíquota é 25% com adicional FCP de 2%</text>
  </threadedComment>
  <threadedComment ref="AQ18" dT="2023-12-13T19:56:25.69" personId="{67C93057-7194-4F4B-8EAC-80A2FFD62DA6}" id="{00E05AEF-9DBA-4F26-9562-F5A63C6F7FA8}">
    <text>Com adicional FCP 2%</text>
  </threadedComment>
  <threadedComment ref="AW18" dT="2023-12-13T19:56:25.69" personId="{67C93057-7194-4F4B-8EAC-80A2FFD62DA6}" id="{D2579767-F61F-40A1-8590-22C8728450F1}">
    <text>Com adicional FCP 1%</text>
  </threadedComment>
  <threadedComment ref="DQ18" dT="2024-03-15T18:07:12.09" personId="{67C93057-7194-4F4B-8EAC-80A2FFD62DA6}" id="{07EE5573-AFFD-4D94-9CDC-8AAE795EA602}">
    <text>Incido III da Cláusula quarta do Protocolo ICMS 95/2008</text>
  </threadedComment>
  <threadedComment ref="EO18" dT="2024-03-12T20:56:50.75" personId="{67C93057-7194-4F4B-8EAC-80A2FFD62DA6}" id="{869B275C-0D4E-42D9-8302-BD205BA5C425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8" dT="2024-03-15T18:07:12.09" personId="{67C93057-7194-4F4B-8EAC-80A2FFD62DA6}" id="{DA1220AF-44C9-4351-A0BD-B67F84DF9AC8}">
    <text>Inciso III da Cláusula quarta do Protocolo ICMS 95/2008</text>
  </threadedComment>
  <threadedComment ref="V19" dT="2024-03-14T21:57:16.38" personId="{67C93057-7194-4F4B-8EAC-80A2FFD62DA6}" id="{B363F444-64A3-4729-A598-4AA5BD292B36}">
    <text>Item 29, Parte 1 do Anexo II do RICMS/MG.</text>
  </threadedComment>
  <threadedComment ref="W19" dT="2024-03-14T21:57:16.38" personId="{67C93057-7194-4F4B-8EAC-80A2FFD62DA6}" id="{205B76F1-6130-4E21-9B48-BF57F10CE1FC}">
    <text>Item 29, Parte 1 do Anexo II do RICMS/MG.</text>
  </threadedComment>
  <threadedComment ref="AE19" dT="2023-12-13T19:30:00.04" personId="{67C93057-7194-4F4B-8EAC-80A2FFD62DA6}" id="{019A6990-2A23-4675-9472-DA4E49DFD9CB}">
    <text>Alíquota padrão 20%, mas para medicamento da NCM 3004 será aplicado o percentual de 17%</text>
  </threadedComment>
  <threadedComment ref="AI19" dT="2023-12-13T19:30:00.04" personId="{67C93057-7194-4F4B-8EAC-80A2FFD62DA6}" id="{F163CEBE-61E3-4C5E-B88C-8FAE90D27876}">
    <text>Alíquota padrão 18%, mas para medicamento genérico será aplicado o percentual de 12%
Para cosméticos da NCM 3307 a alíquota é 25% com adicional FCP de 2%</text>
  </threadedComment>
  <threadedComment ref="AQ19" dT="2023-12-13T19:56:25.69" personId="{67C93057-7194-4F4B-8EAC-80A2FFD62DA6}" id="{26CFEE97-3038-475C-9787-7B1B2CFB7E60}">
    <text>Com adicional FCP 2%</text>
  </threadedComment>
  <threadedComment ref="AW19" dT="2023-12-13T19:56:25.69" personId="{67C93057-7194-4F4B-8EAC-80A2FFD62DA6}" id="{37BD693B-9B1F-4D5D-A54A-284DE0072263}">
    <text>Com adicional FCP 1%</text>
  </threadedComment>
  <threadedComment ref="DQ19" dT="2024-03-15T18:07:12.09" personId="{67C93057-7194-4F4B-8EAC-80A2FFD62DA6}" id="{69427D3E-28BD-4BEF-8103-CC01F7153CDC}">
    <text>Incido III da Cláusula quarta do Protocolo ICMS 95/2008</text>
  </threadedComment>
  <threadedComment ref="EO19" dT="2024-03-12T20:56:50.75" personId="{67C93057-7194-4F4B-8EAC-80A2FFD62DA6}" id="{96313DF6-46CB-4B8B-BFC4-6F9E0ADCB6C1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19" dT="2024-03-15T18:07:12.09" personId="{67C93057-7194-4F4B-8EAC-80A2FFD62DA6}" id="{616477D1-34DB-45B3-83F7-E0F4D901D032}">
    <text>Inciso III da Cláusula quarta do Protocolo ICMS 95/2008</text>
  </threadedComment>
  <threadedComment ref="V20" dT="2024-03-14T21:57:16.38" personId="{67C93057-7194-4F4B-8EAC-80A2FFD62DA6}" id="{23963A19-9AB7-4410-9785-2119D2E82A6E}">
    <text>Item 29, Parte 1 do Anexo II do RICMS/MG.</text>
  </threadedComment>
  <threadedComment ref="W20" dT="2024-03-14T21:57:16.38" personId="{67C93057-7194-4F4B-8EAC-80A2FFD62DA6}" id="{9F8E6C89-9F4D-424F-A2C1-137F27E8B8D2}">
    <text>Item 29, Parte 1 do Anexo II do RICMS/MG.</text>
  </threadedComment>
  <threadedComment ref="Z20" dT="2023-12-13T19:56:25.69" personId="{67C93057-7194-4F4B-8EAC-80A2FFD62DA6}" id="{09A60003-9423-4594-848F-BCE6DD987764}">
    <text>Com adicional FCP 1%</text>
  </threadedComment>
  <threadedComment ref="AE20" dT="2023-12-13T19:30:00.04" personId="{67C93057-7194-4F4B-8EAC-80A2FFD62DA6}" id="{37551BD8-250C-4632-93A5-8219A616EF76}">
    <text>Alíquota padrão 20%, mas para medicamento da NCM 3004 será aplicado o percentual de 17%</text>
  </threadedComment>
  <threadedComment ref="AI20" dT="2023-12-13T19:30:00.04" personId="{67C93057-7194-4F4B-8EAC-80A2FFD62DA6}" id="{3DBE308D-AF47-4528-9700-2A2969A3F790}">
    <text>Alíquota padrão 18%, mas para medicamento genérico será aplicado o percentual de 12%
Para cosméticos da NCM 3307 a alíquota é 25% com adicional FCP de 2%</text>
  </threadedComment>
  <threadedComment ref="AQ20" dT="2023-12-13T19:56:25.69" personId="{67C93057-7194-4F4B-8EAC-80A2FFD62DA6}" id="{B3442352-A57C-4B78-9459-EF2967FECB38}">
    <text>Com adicional FCP 2%</text>
  </threadedComment>
  <threadedComment ref="AW20" dT="2023-12-13T19:56:25.69" personId="{67C93057-7194-4F4B-8EAC-80A2FFD62DA6}" id="{DCBEAD7C-4200-4C02-963C-8EEDC2019E36}">
    <text>Com adicional FCP 1%</text>
  </threadedComment>
  <threadedComment ref="CB20" dT="2024-03-14T17:40:28.40" personId="{67C93057-7194-4F4B-8EAC-80A2FFD62DA6}" id="{BD191777-6B55-4A8F-AF2B-FC48721A66D9}">
    <text>Adicionado de 1% REF. FCP</text>
  </threadedComment>
  <threadedComment ref="CS20" dT="2024-03-14T17:40:28.40" personId="{67C93057-7194-4F4B-8EAC-80A2FFD62DA6}" id="{9B38FC73-971F-48CE-ADFA-B6C87B058FCE}">
    <text>Adicionado de 2% REF. FCP.</text>
  </threadedComment>
  <threadedComment ref="CW20" dT="2024-03-14T17:40:02.31" personId="{67C93057-7194-4F4B-8EAC-80A2FFD62DA6}" id="{C9A4E9F4-DEE7-494D-9E3F-1BB20F65637D}">
    <text>Ao realizar o ajuste da MVA para as operações interestaduais, destinadas ao Estado do Rio Grande do Sul, o fisco gaúcho realiza o ajuste considerando a carga tributária de 12%, conforme pode ser observado no item XXII da Seção III do Apêndice II do RICMS/RS, tendo em vista o benefício de redução de base de cálculo previsto no
artigo 23, inciso LXVI, do Livro I do RICMS/RS. Entretanto, o referido benefício é aplicado somente na base de cálculo do ICMS próprio do contribuinte gaúcho, não sendo aplicado, portando, na base de cálculo do ICMS devido por substituição tributária, a qual será calculada considerando a alíquota interna integral desta mercadoria.</text>
    <extLst>
      <x:ext xmlns:xltc2="http://schemas.microsoft.com/office/spreadsheetml/2020/threadedcomments2" uri="{F7C98A9C-CBB3-438F-8F68-D28B6AF4A901}">
        <xltc2:checksum>2198471224</xltc2:checksum>
        <xltc2:hyperlink startIndex="208" length="9" url="https://www.econeteditora.com.br/icms_rs/apdc/apen2-secao3.php#item22"/>
        <xltc2:hyperlink startIndex="221" length="9" url="https://www.econeteditora.com.br/icms_rs/apdc/apen2-secao3.php"/>
        <xltc2:hyperlink startIndex="234" length="11" url="https://www.econeteditora.com.br/icms_rs/apdc/apendice-02.php"/>
        <xltc2:hyperlink startIndex="328" length="46" url="https://www.econeteditora.com.br/icms_rs/livro01_art17a23.php#art23_lxvi"/>
      </x:ext>
    </extLst>
  </threadedComment>
  <threadedComment ref="DN20" dT="2024-03-12T20:56:50.75" personId="{67C93057-7194-4F4B-8EAC-80A2FFD62DA6}" id="{068B9B44-5668-4913-8D72-FF77019DFD37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O20" dT="2024-03-12T20:56:50.75" personId="{67C93057-7194-4F4B-8EAC-80A2FFD62DA6}" id="{AFA7862B-A962-40B0-99DA-E002A09EA199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V21" dT="2024-03-14T21:57:16.38" personId="{67C93057-7194-4F4B-8EAC-80A2FFD62DA6}" id="{765E5C3A-7CDD-4B43-9ECD-C5358069F0DA}">
    <text>Item 29, Parte 1 do Anexo II do RICMS/MG.</text>
  </threadedComment>
  <threadedComment ref="W21" dT="2024-03-14T21:57:16.38" personId="{67C93057-7194-4F4B-8EAC-80A2FFD62DA6}" id="{CA1FC74C-5F3E-4F51-9E56-C295E160186A}">
    <text>Item 29, Parte 1 do Anexo II do RICMS/MG.</text>
  </threadedComment>
  <threadedComment ref="AE21" dT="2023-12-13T19:30:00.04" personId="{67C93057-7194-4F4B-8EAC-80A2FFD62DA6}" id="{4E7A5DC5-0A73-4335-83EE-27347FF6F025}">
    <text>Alíquota padrão 20%, mas para medicamento da NCM 3004 será aplicado o percentual de 17%</text>
  </threadedComment>
  <threadedComment ref="AI21" dT="2023-12-13T19:30:00.04" personId="{67C93057-7194-4F4B-8EAC-80A2FFD62DA6}" id="{BAA620E1-8AA4-45CE-8AC3-6B95F3E82CB1}">
    <text>Alíquota padrão 18%, mas para medicamento genérico será aplicado o percentual de 12%
Para cosméticos da NCM 3307 a alíquota é 25% com adicional FCP de 2%</text>
  </threadedComment>
  <threadedComment ref="AQ21" dT="2023-12-13T19:56:25.69" personId="{67C93057-7194-4F4B-8EAC-80A2FFD62DA6}" id="{E92FAC30-BDE1-488C-BAFE-CFE97F74A8A4}">
    <text>Com adicional FCP 2%</text>
  </threadedComment>
  <threadedComment ref="AW21" dT="2023-12-13T19:56:25.69" personId="{67C93057-7194-4F4B-8EAC-80A2FFD62DA6}" id="{535F358E-22DF-47B5-8802-3C4E666E2001}">
    <text>Com adicional FCP 1%</text>
  </threadedComment>
  <threadedComment ref="DQ21" dT="2024-03-15T18:07:12.09" personId="{67C93057-7194-4F4B-8EAC-80A2FFD62DA6}" id="{1B4A811E-A2B4-4CF3-B135-73959B7AF5DD}">
    <text>Incido III da Cláusula quarta do Protocolo ICMS 95/2008</text>
  </threadedComment>
  <threadedComment ref="EO21" dT="2024-03-12T20:56:50.75" personId="{67C93057-7194-4F4B-8EAC-80A2FFD62DA6}" id="{527DF63D-22A5-4A5C-AA7B-E9BA057CCA53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1" dT="2024-03-15T18:07:12.09" personId="{67C93057-7194-4F4B-8EAC-80A2FFD62DA6}" id="{36A8D589-9C6F-43DD-86AC-33CBFE27FB5B}">
    <text>Inciso III da Cláusula quarta do Protocolo ICMS 95/2008</text>
  </threadedComment>
  <threadedComment ref="V22" dT="2024-03-14T21:57:16.38" personId="{67C93057-7194-4F4B-8EAC-80A2FFD62DA6}" id="{990AB74A-A2E5-4F64-940B-744FF677EB2F}">
    <text>Item 29, Parte 1 do Anexo II do RICMS/MG.</text>
  </threadedComment>
  <threadedComment ref="W22" dT="2024-03-14T21:57:16.38" personId="{67C93057-7194-4F4B-8EAC-80A2FFD62DA6}" id="{8CF7A1F1-C69E-4371-A53A-3D370F8039B2}">
    <text>Item 29, Parte 1 do Anexo II do RICMS/MG.</text>
  </threadedComment>
  <threadedComment ref="AE22" dT="2023-12-13T19:30:00.04" personId="{67C93057-7194-4F4B-8EAC-80A2FFD62DA6}" id="{C25CFFB2-B8E8-4F0C-89B2-78D33874C0D9}">
    <text>Alíquota padrão 20%, mas para medicamento da NCM 3004 será aplicado o percentual de 17%</text>
  </threadedComment>
  <threadedComment ref="AI22" dT="2023-12-13T19:30:00.04" personId="{67C93057-7194-4F4B-8EAC-80A2FFD62DA6}" id="{AE771EB5-7BB4-4307-B5E2-0DEDD51915A8}">
    <text>Alíquota padrão 18%, mas para medicamento genérico será aplicado o percentual de 12%
Para cosméticos da NCM 3307 a alíquota é 25% com adicional FCP de 2%</text>
  </threadedComment>
  <threadedComment ref="AQ22" dT="2023-12-13T19:56:25.69" personId="{67C93057-7194-4F4B-8EAC-80A2FFD62DA6}" id="{4CDFD746-C816-459A-90C7-A50E019E6270}">
    <text>Com adicional FCP 2%</text>
  </threadedComment>
  <threadedComment ref="AW22" dT="2023-12-13T19:56:25.69" personId="{67C93057-7194-4F4B-8EAC-80A2FFD62DA6}" id="{12994D15-FBFC-4CEA-AE44-0C56DA6833B5}">
    <text>Com adicional FCP 1%</text>
  </threadedComment>
  <threadedComment ref="DQ22" dT="2024-03-15T18:07:12.09" personId="{67C93057-7194-4F4B-8EAC-80A2FFD62DA6}" id="{589C9C45-2B99-48A1-821B-421C4D757C67}">
    <text>Incido III da Cláusula quarta do Protocolo ICMS 95/2008</text>
  </threadedComment>
  <threadedComment ref="EO22" dT="2024-03-12T20:56:50.75" personId="{67C93057-7194-4F4B-8EAC-80A2FFD62DA6}" id="{7FDF975B-D3E4-45FA-9C7C-501C3D6A215F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2" dT="2024-03-15T18:07:12.09" personId="{67C93057-7194-4F4B-8EAC-80A2FFD62DA6}" id="{768C5F7B-AC67-4FCE-838B-0EDD4041D0D3}">
    <text>Inciso III da Cláusula quarta do Protocolo ICMS 95/2008</text>
  </threadedComment>
  <threadedComment ref="V23" dT="2024-03-14T21:57:16.38" personId="{67C93057-7194-4F4B-8EAC-80A2FFD62DA6}" id="{49E70FC2-D697-439F-BCBC-2CDE501372F1}">
    <text>Item 29, Parte 1 do Anexo II do RICMS/MG.</text>
  </threadedComment>
  <threadedComment ref="W23" dT="2024-03-14T21:57:16.38" personId="{67C93057-7194-4F4B-8EAC-80A2FFD62DA6}" id="{EAEBC9DF-E5E1-4123-9392-BE7224743F3E}">
    <text>Item 29, Parte 1 do Anexo II do RICMS/MG.</text>
  </threadedComment>
  <threadedComment ref="AE23" dT="2023-12-13T19:30:00.04" personId="{67C93057-7194-4F4B-8EAC-80A2FFD62DA6}" id="{C4412865-9960-4CC8-979A-E267BFF6EAD8}">
    <text>Alíquota padrão 20%, mas para medicamento da NCM 3004 será aplicado o percentual de 17%</text>
  </threadedComment>
  <threadedComment ref="AI23" dT="2023-12-13T19:30:00.04" personId="{67C93057-7194-4F4B-8EAC-80A2FFD62DA6}" id="{56BEEF28-CDB2-47F6-8462-8E53CEEA6EFB}">
    <text>Alíquota padrão 18%, mas para medicamento genérico será aplicado o percentual de 12%
Para cosméticos da NCM 3307 a alíquota é 25% com adicional FCP de 2%</text>
  </threadedComment>
  <threadedComment ref="AQ23" dT="2023-12-13T19:56:25.69" personId="{67C93057-7194-4F4B-8EAC-80A2FFD62DA6}" id="{30A028AD-5874-4CCF-852B-A1E7974A5FDB}">
    <text>Com adicional FCP 2%</text>
  </threadedComment>
  <threadedComment ref="AW23" dT="2023-12-13T19:56:25.69" personId="{67C93057-7194-4F4B-8EAC-80A2FFD62DA6}" id="{CC985260-9577-4C11-A2E9-063C6C0B4483}">
    <text>Com adicional FCP 1%</text>
  </threadedComment>
  <threadedComment ref="DQ23" dT="2024-03-15T18:07:12.09" personId="{67C93057-7194-4F4B-8EAC-80A2FFD62DA6}" id="{B6E026D6-BCAB-485F-9063-08CD329D863D}">
    <text>Incido III da Cláusula quarta do Protocolo ICMS 95/2008</text>
  </threadedComment>
  <threadedComment ref="EO23" dT="2024-03-12T20:56:50.75" personId="{67C93057-7194-4F4B-8EAC-80A2FFD62DA6}" id="{9B3DBF88-F3B7-47B0-A4E6-2C723A41C86D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3" dT="2024-03-15T18:07:12.09" personId="{67C93057-7194-4F4B-8EAC-80A2FFD62DA6}" id="{908B571A-D3BD-448C-B5F3-6E6F20B181B6}">
    <text>Inciso III da Cláusula quarta do Protocolo ICMS 95/2008</text>
  </threadedComment>
  <threadedComment ref="V24" dT="2024-03-14T21:57:16.38" personId="{67C93057-7194-4F4B-8EAC-80A2FFD62DA6}" id="{6478CEAD-7816-48DC-BA3A-12DB289F173C}">
    <text>Item 29, Parte 1 do Anexo II do RICMS/MG.</text>
  </threadedComment>
  <threadedComment ref="W24" dT="2024-03-14T21:57:16.38" personId="{67C93057-7194-4F4B-8EAC-80A2FFD62DA6}" id="{83AFB7DD-FB9C-4FB0-BF5A-7AEC8C9EEF54}">
    <text>Item 29, Parte 1 do Anexo II do RICMS/MG.</text>
  </threadedComment>
  <threadedComment ref="AE24" dT="2023-12-13T19:30:00.04" personId="{67C93057-7194-4F4B-8EAC-80A2FFD62DA6}" id="{BAC742BE-3204-4C82-AFE1-E8424ED7A940}">
    <text>Alíquota padrão 20%, mas para medicamento da NCM 3004 será aplicado o percentual de 17%</text>
  </threadedComment>
  <threadedComment ref="AI24" dT="2023-12-13T19:30:00.04" personId="{67C93057-7194-4F4B-8EAC-80A2FFD62DA6}" id="{ABBDAEEF-5FFF-4109-8B86-FF9CBC11F1B4}">
    <text>Alíquota padrão 18%, mas para medicamento genérico será aplicado o percentual de 12%
Para cosméticos da NCM 3307 a alíquota é 25% com adicional FCP de 2%</text>
  </threadedComment>
  <threadedComment ref="AQ24" dT="2023-12-13T19:56:25.69" personId="{67C93057-7194-4F4B-8EAC-80A2FFD62DA6}" id="{2CCC56F8-596A-4583-BFA1-91A782E52C51}">
    <text>Com adicional FCP 2%</text>
  </threadedComment>
  <threadedComment ref="AW24" dT="2023-12-13T19:56:25.69" personId="{67C93057-7194-4F4B-8EAC-80A2FFD62DA6}" id="{7B346C25-678B-47F7-A54C-BA7B195C97C2}">
    <text>Com adicional FCP 1%</text>
  </threadedComment>
  <threadedComment ref="DQ24" dT="2024-03-15T18:07:12.09" personId="{67C93057-7194-4F4B-8EAC-80A2FFD62DA6}" id="{47E13B7E-9661-450F-B8B7-4A9DD848BBFC}">
    <text>Incido III da Cláusula quarta do Protocolo ICMS 95/2008</text>
  </threadedComment>
  <threadedComment ref="EO24" dT="2024-03-12T20:56:50.75" personId="{67C93057-7194-4F4B-8EAC-80A2FFD62DA6}" id="{0F72911A-1537-438E-BBDF-C035B01E5229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4" dT="2024-03-15T18:07:12.09" personId="{67C93057-7194-4F4B-8EAC-80A2FFD62DA6}" id="{0E1D4933-9838-4B97-9FB5-D98FF093945D}">
    <text>Inciso III da Cláusula quarta do Protocolo ICMS 95/2008</text>
  </threadedComment>
  <threadedComment ref="V25" dT="2024-03-14T21:57:16.38" personId="{67C93057-7194-4F4B-8EAC-80A2FFD62DA6}" id="{C947A3F7-91B5-414E-A1C7-378291692E02}">
    <text>Item 29, Parte 1 do Anexo II do RICMS/MG.</text>
  </threadedComment>
  <threadedComment ref="W25" dT="2024-03-14T21:57:16.38" personId="{67C93057-7194-4F4B-8EAC-80A2FFD62DA6}" id="{D7E6BEDB-9CB8-4FBD-96B5-266B5748A5E7}">
    <text>Item 29, Parte 1 do Anexo II do RICMS/MG.</text>
  </threadedComment>
  <threadedComment ref="AE25" dT="2023-12-13T19:30:00.04" personId="{67C93057-7194-4F4B-8EAC-80A2FFD62DA6}" id="{1A0244B1-22B1-443E-BE89-7A85DF4CB51C}">
    <text>Alíquota padrão 20%, mas para medicamento da NCM 3004 será aplicado o percentual de 17%</text>
  </threadedComment>
  <threadedComment ref="AI25" dT="2023-12-13T19:30:00.04" personId="{67C93057-7194-4F4B-8EAC-80A2FFD62DA6}" id="{69009C73-51DD-443B-9EB2-A856BA6898CD}">
    <text>Alíquota padrão 18%, mas para medicamento genérico será aplicado o percentual de 12%
Para cosméticos da NCM 3307 a alíquota é 25% com adicional FCP de 2%</text>
  </threadedComment>
  <threadedComment ref="AQ25" dT="2023-12-13T19:56:25.69" personId="{67C93057-7194-4F4B-8EAC-80A2FFD62DA6}" id="{A867C873-7E97-4BF4-BA7F-CE41DF10431D}">
    <text>Com adicional FCP 2%</text>
  </threadedComment>
  <threadedComment ref="AW25" dT="2023-12-13T19:56:25.69" personId="{67C93057-7194-4F4B-8EAC-80A2FFD62DA6}" id="{01FFDE17-F35D-405B-88A9-289403955B13}">
    <text>Com adicional FCP 1%</text>
  </threadedComment>
  <threadedComment ref="DQ25" dT="2024-03-15T18:07:12.09" personId="{67C93057-7194-4F4B-8EAC-80A2FFD62DA6}" id="{01267A7E-1730-4985-A5AD-2E2819F82E42}">
    <text>Incido III da Cláusula quarta do Protocolo ICMS 95/2008</text>
  </threadedComment>
  <threadedComment ref="EO25" dT="2024-03-12T20:56:50.75" personId="{67C93057-7194-4F4B-8EAC-80A2FFD62DA6}" id="{5A566EB2-F5E5-4E19-9E8F-6476FAC8469E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5" dT="2024-03-15T18:07:12.09" personId="{67C93057-7194-4F4B-8EAC-80A2FFD62DA6}" id="{C0F9EFA9-F83D-42DC-84CA-5B53C9A211FB}">
    <text>Inciso III da Cláusula quarta do Protocolo ICMS 95/2008</text>
  </threadedComment>
  <threadedComment ref="V26" dT="2024-03-14T21:57:16.38" personId="{67C93057-7194-4F4B-8EAC-80A2FFD62DA6}" id="{230A1203-5B58-4F8F-A601-EAA0E3089CCD}">
    <text>Item 29, Parte 1 do Anexo II do RICMS/MG.</text>
  </threadedComment>
  <threadedComment ref="W26" dT="2024-03-14T21:57:16.38" personId="{67C93057-7194-4F4B-8EAC-80A2FFD62DA6}" id="{515CE2F6-6707-48DF-BF60-8A578BEAAD0D}">
    <text>Item 29, Parte 1 do Anexo II do RICMS/MG.</text>
  </threadedComment>
  <threadedComment ref="AE26" dT="2023-12-13T19:30:00.04" personId="{67C93057-7194-4F4B-8EAC-80A2FFD62DA6}" id="{4EB8332B-C52B-4626-AD98-F9264CF772FC}">
    <text>Alíquota padrão 20%, mas para medicamento da NCM 3004 será aplicado o percentual de 17%</text>
  </threadedComment>
  <threadedComment ref="AI26" dT="2023-12-13T19:30:00.04" personId="{67C93057-7194-4F4B-8EAC-80A2FFD62DA6}" id="{A4374E0B-1081-43F8-920D-E5AD178A567F}">
    <text>Alíquota padrão 18%, mas para medicamento genérico será aplicado o percentual de 12%
Para cosméticos da NCM 3307 a alíquota é 25% com adicional FCP de 2%</text>
  </threadedComment>
  <threadedComment ref="AQ26" dT="2023-12-13T19:56:25.69" personId="{67C93057-7194-4F4B-8EAC-80A2FFD62DA6}" id="{D88A974F-AF73-416D-985A-0F15C5789511}">
    <text>Com adicional FCP 2%</text>
  </threadedComment>
  <threadedComment ref="AW26" dT="2023-12-13T19:56:25.69" personId="{67C93057-7194-4F4B-8EAC-80A2FFD62DA6}" id="{7F535C1D-ED2F-4D44-842D-9E227C11AC19}">
    <text>Com adicional FCP 1%</text>
  </threadedComment>
  <threadedComment ref="DQ26" dT="2024-03-15T18:07:12.09" personId="{67C93057-7194-4F4B-8EAC-80A2FFD62DA6}" id="{A90DBF21-7992-4D0E-A866-8B0F88822B0F}">
    <text>Incido III da Cláusula quarta do Protocolo ICMS 95/2008</text>
  </threadedComment>
  <threadedComment ref="EO26" dT="2024-03-12T20:56:50.75" personId="{67C93057-7194-4F4B-8EAC-80A2FFD62DA6}" id="{B092367F-A3FF-4B2C-B9FF-38D94F64B777}">
    <text xml:space="preserve">As operações interestaduais, destinadas ao Estado do Mato Grosso, não será utilizada a MVA ajustada, independentemente da unidade da Federação da localização do remetente, ainda que prevista em convênio ou protocolo, nos termos do parágrafo único do artigo 3° da Portaria SEFAZ n° 195/2019. </text>
    <extLst>
      <x:ext xmlns:xltc2="http://schemas.microsoft.com/office/spreadsheetml/2020/threadedcomments2" uri="{F7C98A9C-CBB3-438F-8F68-D28B6AF4A901}">
        <xltc2:checksum>3093234058</xltc2:checksum>
        <xltc2:hyperlink startIndex="231" length="58" url="https://www.econeteditora.com.br/icms_mt/leg-mt/port/19/portaria_sefaz_195.php#art3"/>
      </x:ext>
    </extLst>
  </threadedComment>
  <threadedComment ref="ER26" dT="2024-03-15T18:07:12.09" personId="{67C93057-7194-4F4B-8EAC-80A2FFD62DA6}" id="{0391DFC6-B7B5-4781-9BB9-4B3202091F8A}">
    <text>Inciso III da Cláusula quarta do Protocolo ICMS 95/2008</text>
  </threadedComment>
  <threadedComment ref="AE27" dT="2023-12-13T19:30:00.04" personId="{67C93057-7194-4F4B-8EAC-80A2FFD62DA6}" id="{69CF4452-C06E-4863-B218-5237536B2C9E}">
    <text>Alíquota padrão 20%, mas para medicamento da NCM 3004 será aplicado o percentual de 17%</text>
  </threadedComment>
  <threadedComment ref="AI27" dT="2023-12-13T19:30:00.04" personId="{67C93057-7194-4F4B-8EAC-80A2FFD62DA6}" id="{5FE89C48-94AB-4CC8-9EA4-A42275EBFE03}">
    <text>Alíquota padrão 18%, mas para medicamento genérico será aplicado o percentual de 12%
Para cosméticos da NCM 3307 a alíquota é 25% com adicional FCP de 2%</text>
  </threadedComment>
  <threadedComment ref="AQ27" dT="2023-12-13T19:56:25.69" personId="{67C93057-7194-4F4B-8EAC-80A2FFD62DA6}" id="{1819E329-CA08-46F9-88C7-E66411E3B8EA}">
    <text>Com adicional FCP 2%</text>
  </threadedComment>
  <threadedComment ref="AW27" dT="2023-12-13T19:56:25.69" personId="{67C93057-7194-4F4B-8EAC-80A2FFD62DA6}" id="{5CF8AA84-49C0-44E1-9DCE-8E0FED61712C}">
    <text>Com adicional FCP 1%</text>
  </threadedComment>
  <threadedComment ref="AE28" dT="2023-12-13T19:30:00.04" personId="{67C93057-7194-4F4B-8EAC-80A2FFD62DA6}" id="{08FC0D3E-F58A-4492-97EF-920EC7F1B6EA}">
    <text>Alíquota padrão 20%, mas para medicamento da NCM 3004 será aplicado o percentual de 17%</text>
  </threadedComment>
  <threadedComment ref="AI28" dT="2023-12-13T19:30:00.04" personId="{67C93057-7194-4F4B-8EAC-80A2FFD62DA6}" id="{6B5D6238-ED0B-42E5-9C32-6FC304E3BA38}">
    <text>Alíquota padrão 18%, mas para medicamento genérico será aplicado o percentual de 12%
Para cosméticos da NCM 3307 a alíquota é 25% com adicional FCP de 2%</text>
  </threadedComment>
  <threadedComment ref="AQ28" dT="2023-12-13T19:56:25.69" personId="{67C93057-7194-4F4B-8EAC-80A2FFD62DA6}" id="{BA5535D7-6248-44A9-A942-1B674427C86B}">
    <text>Com adicional FCP 2%</text>
  </threadedComment>
  <threadedComment ref="AW28" dT="2023-12-13T19:56:25.69" personId="{67C93057-7194-4F4B-8EAC-80A2FFD62DA6}" id="{03256B88-E47B-4DD2-8FAD-D313805DD912}">
    <text>Com adicional FCP 1%</text>
  </threadedComment>
  <threadedComment ref="V29" dT="2025-07-04T21:43:01.53" personId="{67C93057-7194-4F4B-8EAC-80A2FFD62DA6}" id="{85F0B796-BFD5-4818-8015-D39A39F560F3}">
    <text xml:space="preserve">Artigo 8º, inc. VIII, do Anexo IX, do RCTE +Artigo 1º, § 8º, do Anexo IX, do RCTE  </text>
  </threadedComment>
  <threadedComment ref="AE29" dT="2023-12-13T19:30:00.04" personId="{67C93057-7194-4F4B-8EAC-80A2FFD62DA6}" id="{363563E4-F006-44F1-9064-98DCC61083B0}">
    <text>Alíquota padrão 20%, mas para medicamento da NCM 3004 será aplicado o percentual de 17%</text>
  </threadedComment>
  <threadedComment ref="AI29" dT="2023-12-13T19:30:00.04" personId="{67C93057-7194-4F4B-8EAC-80A2FFD62DA6}" id="{C9CC7688-D465-45FC-877A-C13741D966E7}">
    <text>Alíquota padrão 18%, mas para medicamento genérico será aplicado o percentual de 12%
Para cosméticos da NCM 3307 a alíquota é 25% com adicional FCP de 2%</text>
  </threadedComment>
  <threadedComment ref="AQ29" dT="2023-12-13T19:56:25.69" personId="{67C93057-7194-4F4B-8EAC-80A2FFD62DA6}" id="{2A5F1C0E-E96D-41D5-AD48-FA285E5BC43C}">
    <text>Com adicional FCP 2%</text>
  </threadedComment>
  <threadedComment ref="AW29" dT="2023-12-13T19:56:25.69" personId="{67C93057-7194-4F4B-8EAC-80A2FFD62DA6}" id="{7F3D61EF-2C56-43A2-A76E-B3705C144AA5}">
    <text>Com adicional FCP 1%</text>
  </threadedComment>
  <threadedComment ref="V30" dT="2025-07-04T21:43:01.53" personId="{67C93057-7194-4F4B-8EAC-80A2FFD62DA6}" id="{2621F363-317E-4E8E-BC85-6D4D11D8583B}">
    <text xml:space="preserve">Artigo 8º, inc. VIII, do Anexo IX, do RCTE +Artigo 1º, § 8º, do Anexo IX, do RCTE  </text>
  </threadedComment>
  <threadedComment ref="AE30" dT="2023-12-13T19:30:00.04" personId="{67C93057-7194-4F4B-8EAC-80A2FFD62DA6}" id="{43058465-312A-4254-99E7-C3EB539C3FC9}">
    <text>Alíquota padrão 20%, mas para medicamento da NCM 3004 será aplicado o percentual de 17%</text>
  </threadedComment>
  <threadedComment ref="AI30" dT="2023-12-13T19:30:00.04" personId="{67C93057-7194-4F4B-8EAC-80A2FFD62DA6}" id="{B2431537-42D0-4FA1-853F-36BCAE1A2906}">
    <text>Alíquota padrão 18%, mas para medicamento genérico será aplicado o percentual de 12%
Para cosméticos da NCM 3307 a alíquota é 25% com adicional FCP de 2%</text>
  </threadedComment>
  <threadedComment ref="AQ30" dT="2023-12-13T19:56:25.69" personId="{67C93057-7194-4F4B-8EAC-80A2FFD62DA6}" id="{92139BEF-FBF0-459D-A316-F113157EFF21}">
    <text>Com adicional FCP 2%</text>
  </threadedComment>
  <threadedComment ref="AW30" dT="2023-12-13T19:56:25.69" personId="{67C93057-7194-4F4B-8EAC-80A2FFD62DA6}" id="{FA2C4499-E187-4AC8-9B4F-38D23A226CD2}">
    <text>Com adicional FCP 1%</text>
  </threadedComment>
  <threadedComment ref="V31" dT="2025-07-04T21:43:01.53" personId="{67C93057-7194-4F4B-8EAC-80A2FFD62DA6}" id="{76379EA2-3E6B-4F32-A9AC-F333AE5A63BE}">
    <text xml:space="preserve">Artigo 8º, inc. VIII, do Anexo IX, do RCTE +Artigo 1º, § 8º, do Anexo IX, do RCTE  </text>
  </threadedComment>
  <threadedComment ref="AE31" dT="2023-12-13T19:30:00.04" personId="{67C93057-7194-4F4B-8EAC-80A2FFD62DA6}" id="{E7CC452C-98B3-4D26-9776-9EA6E436E4B1}">
    <text>Alíquota padrão 20%, mas para medicamento da NCM 3004 será aplicado o percentual de 17%</text>
  </threadedComment>
  <threadedComment ref="AI31" dT="2023-12-13T19:30:00.04" personId="{67C93057-7194-4F4B-8EAC-80A2FFD62DA6}" id="{12EB8623-C34B-41CD-B086-DFDB014A1BAC}">
    <text>Alíquota padrão 18%, mas para medicamento genérico será aplicado o percentual de 12%
Para cosméticos da NCM 3307 a alíquota é 25% com adicional FCP de 2%</text>
  </threadedComment>
  <threadedComment ref="AQ31" dT="2023-12-13T19:56:25.69" personId="{67C93057-7194-4F4B-8EAC-80A2FFD62DA6}" id="{D3D48DCB-A797-4005-884F-F5CB74116C00}">
    <text>Com adicional FCP 2%</text>
  </threadedComment>
  <threadedComment ref="AW31" dT="2023-12-13T19:56:25.69" personId="{67C93057-7194-4F4B-8EAC-80A2FFD62DA6}" id="{B884E1C7-2F9D-4589-A18B-66C123F88C79}">
    <text>Com adicional FCP 1%</text>
  </threadedComment>
  <threadedComment ref="V32" dT="2025-07-04T21:43:01.53" personId="{67C93057-7194-4F4B-8EAC-80A2FFD62DA6}" id="{BAC81597-5AE3-499D-B477-A834C711E357}">
    <text xml:space="preserve">Artigo 8º, inc. VIII, do Anexo IX, do RCTE +Artigo 1º, § 8º, do Anexo IX, do RCTE  </text>
  </threadedComment>
  <threadedComment ref="AE32" dT="2023-12-13T19:30:00.04" personId="{67C93057-7194-4F4B-8EAC-80A2FFD62DA6}" id="{EF1951FD-06BF-4213-BDAB-D60FAB4B50DA}">
    <text>Alíquota padrão 20%, mas para medicamento da NCM 3004 será aplicado o percentual de 17%</text>
  </threadedComment>
  <threadedComment ref="AI32" dT="2023-12-13T19:30:00.04" personId="{67C93057-7194-4F4B-8EAC-80A2FFD62DA6}" id="{4B922600-530E-4327-98C6-54C1933E6CCD}">
    <text>Alíquota padrão 18%, mas para medicamento genérico será aplicado o percentual de 12%
Para cosméticos da NCM 3307 a alíquota é 25% com adicional FCP de 2%</text>
  </threadedComment>
  <threadedComment ref="AQ32" dT="2023-12-13T19:56:25.69" personId="{67C93057-7194-4F4B-8EAC-80A2FFD62DA6}" id="{D186AC96-14B8-4D53-A3C5-248B9E7CC553}">
    <text>Com adicional FCP 2%</text>
  </threadedComment>
  <threadedComment ref="AW32" dT="2023-12-13T19:56:25.69" personId="{67C93057-7194-4F4B-8EAC-80A2FFD62DA6}" id="{90E09C11-0D85-4312-9E4C-F3C0D94E896E}">
    <text>Com adicional FCP 1%</text>
  </threadedComment>
  <threadedComment ref="V33" dT="2025-07-04T21:43:01.53" personId="{67C93057-7194-4F4B-8EAC-80A2FFD62DA6}" id="{7A87D000-8410-468D-A755-E81C26A6DCDE}">
    <text xml:space="preserve">Artigo 8º, inc. VIII, do Anexo IX, do RCTE +Artigo 1º, § 8º, do Anexo IX, do RCTE  </text>
  </threadedComment>
  <threadedComment ref="AE33" dT="2023-12-13T19:30:00.04" personId="{67C93057-7194-4F4B-8EAC-80A2FFD62DA6}" id="{AE711F8C-CB90-4CE4-94ED-D60F8F293A34}">
    <text>Alíquota padrão 20%, mas para medicamento da NCM 3004 será aplicado o percentual de 17%</text>
  </threadedComment>
  <threadedComment ref="AI33" dT="2023-12-13T19:30:00.04" personId="{67C93057-7194-4F4B-8EAC-80A2FFD62DA6}" id="{17C9A217-C8FA-4391-BF29-7501DE2A4C6B}">
    <text>Alíquota padrão 18%, mas para medicamento genérico será aplicado o percentual de 12%
Para cosméticos da NCM 3307 a alíquota é 25% com adicional FCP de 2%</text>
  </threadedComment>
  <threadedComment ref="AQ33" dT="2023-12-13T19:56:25.69" personId="{67C93057-7194-4F4B-8EAC-80A2FFD62DA6}" id="{C336F4D7-46A5-4B72-9331-71F88A158CC8}">
    <text>Com adicional FCP 2%</text>
  </threadedComment>
  <threadedComment ref="AW33" dT="2023-12-13T19:56:25.69" personId="{67C93057-7194-4F4B-8EAC-80A2FFD62DA6}" id="{54B8583F-B9C2-44DD-B215-19149017786D}">
    <text>Com adicional FCP 1%</text>
  </threadedComment>
  <threadedComment ref="V34" dT="2025-07-04T21:43:01.53" personId="{67C93057-7194-4F4B-8EAC-80A2FFD62DA6}" id="{6A470982-339A-43D7-92F9-CB7974B7206A}">
    <text xml:space="preserve">Artigo 8º, inc. VIII, do Anexo IX, do RCTE +Artigo 1º, § 8º, do Anexo IX, do RCTE  </text>
  </threadedComment>
  <threadedComment ref="AE34" dT="2023-12-13T19:30:00.04" personId="{67C93057-7194-4F4B-8EAC-80A2FFD62DA6}" id="{7639318B-DD79-499F-AFEA-5F912C3406C6}">
    <text>Alíquota padrão 20%, mas para medicamento da NCM 3004 será aplicado o percentual de 17%</text>
  </threadedComment>
  <threadedComment ref="AI34" dT="2023-12-13T19:30:00.04" personId="{67C93057-7194-4F4B-8EAC-80A2FFD62DA6}" id="{3DD3ECCD-8C27-4A40-8413-4F5B48147998}">
    <text>Alíquota padrão 18%, mas para medicamento genérico será aplicado o percentual de 12%
Para cosméticos da NCM 3307 a alíquota é 25% com adicional FCP de 2%</text>
  </threadedComment>
  <threadedComment ref="AQ34" dT="2023-12-13T19:56:25.69" personId="{67C93057-7194-4F4B-8EAC-80A2FFD62DA6}" id="{E0F3A2FF-D6E0-42C9-8F74-B6B7C6FF7564}">
    <text>Com adicional FCP 2%</text>
  </threadedComment>
  <threadedComment ref="AW34" dT="2023-12-13T19:56:25.69" personId="{67C93057-7194-4F4B-8EAC-80A2FFD62DA6}" id="{629E55E2-71AB-409A-8642-0EAEF7A89573}">
    <text>Com adicional FCP 1%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1.bin"/><Relationship Id="rId3" Type="http://schemas.openxmlformats.org/officeDocument/2006/relationships/hyperlink" Target="https://www.gov.br/anvisa/pt-br/assuntos/medicamentos/cmed/ajuste-anual-de-precos-de-medicamentos/2023/retificacao-anexo-ii-resolucao-cm-cmed-01-30-de-marco-de-2023.pdf/view" TargetMode="External"/><Relationship Id="rId7" Type="http://schemas.openxmlformats.org/officeDocument/2006/relationships/hyperlink" Target="https://www.gov.br/anvisa/pt-br/assuntos/medicamentos/cmed/legislacao/IN_1_2023.pdf" TargetMode="External"/><Relationship Id="rId2" Type="http://schemas.openxmlformats.org/officeDocument/2006/relationships/hyperlink" Target="https://www.gov.br/anvisa/pt-br/assuntos/medicamentos/cmed/ajuste-anual-de-precos-de-medicamentos/2023/resolucao-cm-cmed-no-1-de-30-de-marco-de-2023-resolucao-cm-cmed-no-1-de-30-de-marco-de-2023-dou-imprensa-nacional.pdf/view" TargetMode="External"/><Relationship Id="rId1" Type="http://schemas.openxmlformats.org/officeDocument/2006/relationships/hyperlink" Target="https://www.in.gov.br/en/web/dou/-/instrucao-normativa-in-n-1-de-4-de-fevereiro-de-2025-610832936" TargetMode="External"/><Relationship Id="rId6" Type="http://schemas.openxmlformats.org/officeDocument/2006/relationships/hyperlink" Target="https://www.gov.br/anvisa/pt-br/assuntos/medicamentos/cmed/legislacao/RESCM_2_2024.pdf" TargetMode="External"/><Relationship Id="rId5" Type="http://schemas.openxmlformats.org/officeDocument/2006/relationships/hyperlink" Target="https://www.gov.br/anvisa/pt-br/assuntos/medicamentos/cmed/legislacao/RESCM_2_2024.pdf" TargetMode="External"/><Relationship Id="rId4" Type="http://schemas.openxmlformats.org/officeDocument/2006/relationships/hyperlink" Target="https://www.gov.br/anvisa/pt-br/assuntos/medicamentos/cmed/ajuste-anual-de-precos-de-medicamentos/2023/Planilha_HHI_NveisFatorZ_ajustedepreos2024_PDF.pdf/vie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customProperty" Target="../customProperty4.bin"/><Relationship Id="rId4" Type="http://schemas.microsoft.com/office/2017/10/relationships/threadedComment" Target="../threadedComments/threadedComment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4.xml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3.bin"/><Relationship Id="rId6" Type="http://schemas.microsoft.com/office/2017/10/relationships/threadedComment" Target="../threadedComments/threadedComment5.xm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424A2-D799-454A-9020-E4DD40602891}">
  <dimension ref="B1:E9"/>
  <sheetViews>
    <sheetView showGridLines="0" workbookViewId="0">
      <selection activeCell="A8" sqref="A8:XFD8"/>
    </sheetView>
  </sheetViews>
  <sheetFormatPr defaultColWidth="9.140625" defaultRowHeight="12.75" x14ac:dyDescent="0.2"/>
  <cols>
    <col min="1" max="1" width="4.5703125" style="28" customWidth="1"/>
    <col min="2" max="2" width="9.140625" style="175"/>
    <col min="3" max="3" width="82.85546875" style="28" bestFit="1" customWidth="1"/>
    <col min="4" max="4" width="59.7109375" style="174" bestFit="1" customWidth="1"/>
    <col min="5" max="5" width="84.28515625" style="174" bestFit="1" customWidth="1"/>
    <col min="6" max="6" width="4.5703125" style="28" customWidth="1"/>
    <col min="7" max="16384" width="9.140625" style="28"/>
  </cols>
  <sheetData>
    <row r="1" spans="2:5" ht="22.5" customHeight="1" x14ac:dyDescent="0.2"/>
    <row r="2" spans="2:5" s="175" customFormat="1" ht="33" customHeight="1" x14ac:dyDescent="0.2">
      <c r="B2" s="32" t="s">
        <v>684</v>
      </c>
      <c r="C2" s="32" t="s">
        <v>9</v>
      </c>
      <c r="D2" s="176" t="s">
        <v>685</v>
      </c>
      <c r="E2" s="176" t="s">
        <v>669</v>
      </c>
    </row>
    <row r="3" spans="2:5" ht="43.5" customHeight="1" x14ac:dyDescent="0.2">
      <c r="B3" s="177">
        <v>1</v>
      </c>
      <c r="C3" s="35" t="s">
        <v>677</v>
      </c>
      <c r="D3" s="178" t="s">
        <v>671</v>
      </c>
      <c r="E3" s="179" t="s">
        <v>672</v>
      </c>
    </row>
    <row r="4" spans="2:5" ht="43.5" customHeight="1" x14ac:dyDescent="0.2">
      <c r="B4" s="177">
        <v>2</v>
      </c>
      <c r="C4" s="35" t="s">
        <v>678</v>
      </c>
      <c r="D4" s="178" t="s">
        <v>674</v>
      </c>
      <c r="E4" s="179" t="s">
        <v>673</v>
      </c>
    </row>
    <row r="5" spans="2:5" ht="43.5" customHeight="1" x14ac:dyDescent="0.2">
      <c r="B5" s="177">
        <v>3</v>
      </c>
      <c r="C5" s="35" t="s">
        <v>679</v>
      </c>
      <c r="D5" s="178" t="s">
        <v>675</v>
      </c>
      <c r="E5" s="179" t="s">
        <v>676</v>
      </c>
    </row>
    <row r="6" spans="2:5" ht="43.5" customHeight="1" x14ac:dyDescent="0.2">
      <c r="B6" s="177">
        <v>4</v>
      </c>
      <c r="C6" s="35" t="s">
        <v>683</v>
      </c>
      <c r="D6" s="178" t="s">
        <v>682</v>
      </c>
      <c r="E6" s="179" t="s">
        <v>688</v>
      </c>
    </row>
    <row r="7" spans="2:5" ht="43.5" customHeight="1" x14ac:dyDescent="0.2">
      <c r="B7" s="177">
        <v>5</v>
      </c>
      <c r="C7" s="178" t="s">
        <v>687</v>
      </c>
      <c r="D7" s="178" t="s">
        <v>680</v>
      </c>
      <c r="E7" s="179" t="s">
        <v>681</v>
      </c>
    </row>
    <row r="8" spans="2:5" ht="43.5" customHeight="1" x14ac:dyDescent="0.2">
      <c r="B8" s="177">
        <v>6</v>
      </c>
      <c r="C8" s="178" t="s">
        <v>670</v>
      </c>
      <c r="D8" s="178" t="s">
        <v>667</v>
      </c>
      <c r="E8" s="179" t="s">
        <v>668</v>
      </c>
    </row>
    <row r="9" spans="2:5" ht="43.5" customHeight="1" x14ac:dyDescent="0.2">
      <c r="B9" s="177">
        <v>7</v>
      </c>
      <c r="C9" s="178" t="s">
        <v>686</v>
      </c>
      <c r="D9" s="178" t="s">
        <v>680</v>
      </c>
      <c r="E9" s="179" t="s">
        <v>681</v>
      </c>
    </row>
  </sheetData>
  <sheetProtection sheet="1" objects="1" scenarios="1"/>
  <autoFilter ref="B2:E2" xr:uid="{653424A2-D799-454A-9020-E4DD40602891}"/>
  <hyperlinks>
    <hyperlink ref="E8" r:id="rId1" xr:uid="{F62DD4B9-B6BF-4B39-9DEA-5DA0F73C1542}"/>
    <hyperlink ref="E3" r:id="rId2" xr:uid="{AF6A02E9-2F06-48D5-ABB6-FC3F97EC6CF6}"/>
    <hyperlink ref="E4" r:id="rId3" xr:uid="{C52EFFEE-7C87-4E6F-BF7D-6913B2A53A35}"/>
    <hyperlink ref="E5" r:id="rId4" xr:uid="{008BE59A-ACBB-4925-8915-3D8225CEB743}"/>
    <hyperlink ref="E7" r:id="rId5" xr:uid="{B5C02134-F4BE-4F95-AC67-9D42EBFD8A80}"/>
    <hyperlink ref="E9" r:id="rId6" xr:uid="{75700F58-7D1A-458A-8DEB-4534E6150516}"/>
    <hyperlink ref="E6" r:id="rId7" xr:uid="{1730CB17-94BD-4DAA-9030-11C57AEF7860}"/>
  </hyperlinks>
  <pageMargins left="0.511811024" right="0.511811024" top="0.78740157499999996" bottom="0.78740157499999996" header="0.31496062000000002" footer="0.31496062000000002"/>
  <customProperties>
    <customPr name="_pios_id" r:id="rId8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243F7-4978-4E8B-B51F-654E7BF6294B}">
  <sheetPr filterMode="1"/>
  <dimension ref="A1:P30"/>
  <sheetViews>
    <sheetView showGridLines="0" workbookViewId="0">
      <selection activeCell="P2" sqref="B2:P27"/>
    </sheetView>
  </sheetViews>
  <sheetFormatPr defaultRowHeight="12.75" x14ac:dyDescent="0.2"/>
  <cols>
    <col min="2" max="2" width="11.85546875" bestFit="1" customWidth="1"/>
    <col min="3" max="3" width="45.5703125" bestFit="1" customWidth="1"/>
    <col min="4" max="5" width="14.140625" hidden="1" customWidth="1"/>
    <col min="6" max="6" width="19" hidden="1" customWidth="1"/>
    <col min="7" max="7" width="13.140625" style="26" bestFit="1" customWidth="1"/>
    <col min="8" max="8" width="16.85546875" style="26" hidden="1" customWidth="1"/>
    <col min="9" max="9" width="0" hidden="1" customWidth="1"/>
    <col min="10" max="10" width="8.140625" hidden="1" customWidth="1"/>
    <col min="11" max="11" width="9.28515625" style="26" hidden="1" customWidth="1"/>
    <col min="12" max="12" width="13.42578125" style="165" bestFit="1" customWidth="1"/>
    <col min="13" max="13" width="21.7109375" style="26" hidden="1" customWidth="1"/>
    <col min="14" max="14" width="28.28515625" style="26" hidden="1" customWidth="1"/>
    <col min="15" max="15" width="32.5703125" style="26" bestFit="1" customWidth="1"/>
    <col min="16" max="16" width="6.85546875" style="26" bestFit="1" customWidth="1"/>
  </cols>
  <sheetData>
    <row r="1" spans="1:16" ht="24" customHeight="1" x14ac:dyDescent="0.2"/>
    <row r="2" spans="1:16" ht="21" customHeight="1" x14ac:dyDescent="0.2">
      <c r="A2" s="23" t="s">
        <v>8</v>
      </c>
      <c r="B2" s="36" t="s">
        <v>97</v>
      </c>
      <c r="C2" s="36" t="s">
        <v>9</v>
      </c>
      <c r="D2" s="37" t="s">
        <v>12</v>
      </c>
      <c r="E2" s="38" t="s">
        <v>130</v>
      </c>
      <c r="F2" s="38" t="s">
        <v>129</v>
      </c>
      <c r="G2" s="39" t="s">
        <v>86</v>
      </c>
      <c r="H2" s="39" t="s">
        <v>528</v>
      </c>
      <c r="J2" s="39" t="s">
        <v>10</v>
      </c>
      <c r="K2" s="39" t="s">
        <v>691</v>
      </c>
      <c r="L2" s="197" t="s">
        <v>689</v>
      </c>
      <c r="M2" s="39" t="s">
        <v>690</v>
      </c>
      <c r="N2" s="39" t="s">
        <v>692</v>
      </c>
      <c r="O2" s="39" t="s">
        <v>693</v>
      </c>
      <c r="P2" s="39" t="s">
        <v>694</v>
      </c>
    </row>
    <row r="3" spans="1:16" ht="21" hidden="1" customHeight="1" x14ac:dyDescent="0.2">
      <c r="A3" s="6" t="s">
        <v>73</v>
      </c>
      <c r="B3" s="40">
        <v>100134628</v>
      </c>
      <c r="C3" s="40" t="s">
        <v>138</v>
      </c>
      <c r="D3" s="41" t="s">
        <v>48</v>
      </c>
      <c r="E3" s="41" t="s">
        <v>122</v>
      </c>
      <c r="F3" s="42" t="s">
        <v>108</v>
      </c>
      <c r="G3" s="181">
        <v>9.16</v>
      </c>
      <c r="H3" s="181">
        <v>9.16</v>
      </c>
      <c r="J3" s="8" t="s">
        <v>35</v>
      </c>
      <c r="K3" s="181">
        <v>7.5111999999999997</v>
      </c>
      <c r="L3" s="189">
        <v>2.6009999999999998E-2</v>
      </c>
      <c r="M3" s="181">
        <v>7.71</v>
      </c>
      <c r="N3" s="181">
        <v>9.4</v>
      </c>
      <c r="O3" s="181">
        <v>9.3982516000000018</v>
      </c>
      <c r="P3" s="181">
        <v>1.74839999999854E-3</v>
      </c>
    </row>
    <row r="4" spans="1:16" ht="21" customHeight="1" x14ac:dyDescent="0.2">
      <c r="A4" s="6" t="s">
        <v>73</v>
      </c>
      <c r="B4" s="40">
        <v>100185949</v>
      </c>
      <c r="C4" s="40" t="s">
        <v>137</v>
      </c>
      <c r="D4" s="41" t="s">
        <v>50</v>
      </c>
      <c r="E4" s="41" t="s">
        <v>128</v>
      </c>
      <c r="F4" s="42" t="s">
        <v>108</v>
      </c>
      <c r="G4" s="181">
        <v>16.75</v>
      </c>
      <c r="H4" s="181">
        <v>16.75</v>
      </c>
      <c r="J4" s="8" t="s">
        <v>19</v>
      </c>
      <c r="K4" s="181">
        <v>13.3667345</v>
      </c>
      <c r="L4" s="189">
        <v>2.6009999999999998E-2</v>
      </c>
      <c r="M4" s="181">
        <v>13.71</v>
      </c>
      <c r="N4" s="181">
        <v>16.72</v>
      </c>
      <c r="O4" s="181">
        <v>17.185667500000001</v>
      </c>
      <c r="P4" s="181">
        <v>-0.46566750000000212</v>
      </c>
    </row>
    <row r="5" spans="1:16" ht="21" hidden="1" customHeight="1" x14ac:dyDescent="0.2">
      <c r="A5" s="9" t="s">
        <v>42</v>
      </c>
      <c r="B5" s="43">
        <v>100101086</v>
      </c>
      <c r="C5" s="43" t="s">
        <v>89</v>
      </c>
      <c r="D5" s="44" t="s">
        <v>44</v>
      </c>
      <c r="E5" s="44" t="s">
        <v>133</v>
      </c>
      <c r="F5" s="45" t="s">
        <v>133</v>
      </c>
      <c r="G5" s="182">
        <v>90.7</v>
      </c>
      <c r="H5" s="182" t="s">
        <v>133</v>
      </c>
      <c r="J5" s="11" t="s">
        <v>19</v>
      </c>
      <c r="K5" s="182"/>
      <c r="L5" s="190"/>
      <c r="M5" s="182"/>
      <c r="N5" s="182"/>
      <c r="O5" s="182"/>
      <c r="P5" s="182"/>
    </row>
    <row r="6" spans="1:16" ht="21" hidden="1" customHeight="1" x14ac:dyDescent="0.2">
      <c r="A6" s="9" t="s">
        <v>42</v>
      </c>
      <c r="B6" s="43">
        <v>100101258</v>
      </c>
      <c r="C6" s="43" t="s">
        <v>87</v>
      </c>
      <c r="D6" s="44" t="s">
        <v>71</v>
      </c>
      <c r="E6" s="44" t="s">
        <v>133</v>
      </c>
      <c r="F6" s="45" t="s">
        <v>133</v>
      </c>
      <c r="G6" s="182">
        <v>86.16</v>
      </c>
      <c r="H6" s="182" t="s">
        <v>133</v>
      </c>
      <c r="J6" s="11" t="s">
        <v>19</v>
      </c>
      <c r="K6" s="182"/>
      <c r="L6" s="190"/>
      <c r="M6" s="182"/>
      <c r="N6" s="182"/>
      <c r="O6" s="182"/>
      <c r="P6" s="182"/>
    </row>
    <row r="7" spans="1:16" ht="21" hidden="1" customHeight="1" x14ac:dyDescent="0.2">
      <c r="A7" s="9" t="s">
        <v>42</v>
      </c>
      <c r="B7" s="43">
        <v>100205650</v>
      </c>
      <c r="C7" s="43" t="s">
        <v>88</v>
      </c>
      <c r="D7" s="44" t="s">
        <v>72</v>
      </c>
      <c r="E7" s="44" t="s">
        <v>133</v>
      </c>
      <c r="F7" s="45" t="s">
        <v>133</v>
      </c>
      <c r="G7" s="182">
        <v>30.9</v>
      </c>
      <c r="H7" s="182" t="s">
        <v>133</v>
      </c>
      <c r="J7" s="11" t="s">
        <v>19</v>
      </c>
      <c r="K7" s="182"/>
      <c r="L7" s="190"/>
      <c r="M7" s="182"/>
      <c r="N7" s="182"/>
      <c r="O7" s="182"/>
      <c r="P7" s="182"/>
    </row>
    <row r="8" spans="1:16" ht="21" hidden="1" customHeight="1" x14ac:dyDescent="0.2">
      <c r="A8" s="9" t="s">
        <v>42</v>
      </c>
      <c r="B8" s="43">
        <v>100310586</v>
      </c>
      <c r="C8" s="43" t="s">
        <v>145</v>
      </c>
      <c r="D8" s="44" t="s">
        <v>81</v>
      </c>
      <c r="E8" s="44" t="s">
        <v>133</v>
      </c>
      <c r="F8" s="45" t="s">
        <v>133</v>
      </c>
      <c r="G8" s="182">
        <v>112.74</v>
      </c>
      <c r="H8" s="182" t="s">
        <v>133</v>
      </c>
      <c r="J8" s="11" t="s">
        <v>19</v>
      </c>
      <c r="K8" s="182"/>
      <c r="L8" s="190"/>
      <c r="M8" s="182"/>
      <c r="N8" s="182"/>
      <c r="O8" s="182"/>
      <c r="P8" s="182"/>
    </row>
    <row r="9" spans="1:16" ht="21" hidden="1" customHeight="1" x14ac:dyDescent="0.2">
      <c r="A9" s="12" t="s">
        <v>17</v>
      </c>
      <c r="B9" s="46">
        <v>100064649</v>
      </c>
      <c r="C9" s="46" t="s">
        <v>95</v>
      </c>
      <c r="D9" s="50" t="s">
        <v>58</v>
      </c>
      <c r="E9" s="48" t="s">
        <v>133</v>
      </c>
      <c r="F9" s="48" t="s">
        <v>133</v>
      </c>
      <c r="G9" s="183">
        <v>59.36</v>
      </c>
      <c r="H9" s="183"/>
      <c r="J9" s="14" t="s">
        <v>19</v>
      </c>
      <c r="K9" s="183"/>
      <c r="L9" s="191"/>
      <c r="M9" s="183"/>
      <c r="N9" s="183"/>
      <c r="O9" s="183"/>
      <c r="P9" s="183"/>
    </row>
    <row r="10" spans="1:16" ht="21" hidden="1" customHeight="1" x14ac:dyDescent="0.2">
      <c r="A10" s="12" t="s">
        <v>17</v>
      </c>
      <c r="B10" s="46">
        <v>100081431</v>
      </c>
      <c r="C10" s="54" t="s">
        <v>96</v>
      </c>
      <c r="D10" s="57" t="s">
        <v>24</v>
      </c>
      <c r="E10" s="48" t="s">
        <v>133</v>
      </c>
      <c r="F10" s="48" t="s">
        <v>133</v>
      </c>
      <c r="G10" s="183">
        <v>80.959999999999994</v>
      </c>
      <c r="H10" s="183"/>
      <c r="J10" s="15" t="s">
        <v>19</v>
      </c>
      <c r="K10" s="183"/>
      <c r="L10" s="191"/>
      <c r="M10" s="183"/>
      <c r="N10" s="183"/>
      <c r="O10" s="183"/>
      <c r="P10" s="183"/>
    </row>
    <row r="11" spans="1:16" ht="21" hidden="1" customHeight="1" x14ac:dyDescent="0.2">
      <c r="A11" s="12" t="s">
        <v>17</v>
      </c>
      <c r="B11" s="46">
        <v>100334051</v>
      </c>
      <c r="C11" s="46" t="s">
        <v>535</v>
      </c>
      <c r="D11" s="47" t="s">
        <v>534</v>
      </c>
      <c r="E11" s="47" t="s">
        <v>133</v>
      </c>
      <c r="F11" s="48" t="s">
        <v>133</v>
      </c>
      <c r="G11" s="184">
        <v>52.78</v>
      </c>
      <c r="H11" s="184" t="s">
        <v>133</v>
      </c>
      <c r="J11" s="15" t="s">
        <v>19</v>
      </c>
      <c r="K11" s="184"/>
      <c r="L11" s="192"/>
      <c r="M11" s="184"/>
      <c r="N11" s="184"/>
      <c r="O11" s="184"/>
      <c r="P11" s="184"/>
    </row>
    <row r="12" spans="1:16" ht="21" customHeight="1" x14ac:dyDescent="0.2">
      <c r="A12" s="12" t="s">
        <v>17</v>
      </c>
      <c r="B12" s="46">
        <v>100185962</v>
      </c>
      <c r="C12" s="46" t="s">
        <v>91</v>
      </c>
      <c r="D12" s="47" t="s">
        <v>33</v>
      </c>
      <c r="E12" s="47" t="s">
        <v>116</v>
      </c>
      <c r="F12" s="48" t="s">
        <v>108</v>
      </c>
      <c r="G12" s="185">
        <v>10.89</v>
      </c>
      <c r="H12" s="185">
        <v>10.89</v>
      </c>
      <c r="J12" s="14" t="s">
        <v>19</v>
      </c>
      <c r="K12" s="185">
        <v>8.6903724600000007</v>
      </c>
      <c r="L12" s="193">
        <v>2.6009999999999998E-2</v>
      </c>
      <c r="M12" s="185">
        <v>8.92</v>
      </c>
      <c r="N12" s="185">
        <v>10.88</v>
      </c>
      <c r="O12" s="185">
        <v>11.173248900000001</v>
      </c>
      <c r="P12" s="185">
        <v>-0.29324890000000003</v>
      </c>
    </row>
    <row r="13" spans="1:16" ht="21" hidden="1" customHeight="1" x14ac:dyDescent="0.2">
      <c r="A13" s="12" t="s">
        <v>17</v>
      </c>
      <c r="B13" s="46">
        <v>100185967</v>
      </c>
      <c r="C13" s="46" t="s">
        <v>90</v>
      </c>
      <c r="D13" s="47" t="s">
        <v>31</v>
      </c>
      <c r="E13" s="47" t="s">
        <v>118</v>
      </c>
      <c r="F13" s="48" t="s">
        <v>109</v>
      </c>
      <c r="G13" s="184">
        <v>20.13</v>
      </c>
      <c r="H13" s="184">
        <v>20.13</v>
      </c>
      <c r="J13" s="14" t="s">
        <v>19</v>
      </c>
      <c r="K13" s="184"/>
      <c r="L13" s="192"/>
      <c r="M13" s="184"/>
      <c r="N13" s="184"/>
      <c r="O13" s="184"/>
      <c r="P13" s="184"/>
    </row>
    <row r="14" spans="1:16" ht="21" hidden="1" customHeight="1" x14ac:dyDescent="0.2">
      <c r="A14" s="12" t="s">
        <v>17</v>
      </c>
      <c r="B14" s="53">
        <v>100245294</v>
      </c>
      <c r="C14" s="54" t="s">
        <v>94</v>
      </c>
      <c r="D14" s="55" t="s">
        <v>103</v>
      </c>
      <c r="E14" s="55" t="s">
        <v>133</v>
      </c>
      <c r="F14" s="56" t="s">
        <v>133</v>
      </c>
      <c r="G14" s="183">
        <v>77.099999999999994</v>
      </c>
      <c r="H14" s="183" t="s">
        <v>133</v>
      </c>
      <c r="J14" s="15" t="s">
        <v>19</v>
      </c>
      <c r="K14" s="183"/>
      <c r="L14" s="191"/>
      <c r="M14" s="183"/>
      <c r="N14" s="183"/>
      <c r="O14" s="183"/>
      <c r="P14" s="183"/>
    </row>
    <row r="15" spans="1:16" ht="21" hidden="1" customHeight="1" x14ac:dyDescent="0.2">
      <c r="A15" s="12" t="s">
        <v>17</v>
      </c>
      <c r="B15" s="46">
        <v>100269569</v>
      </c>
      <c r="C15" s="52" t="s">
        <v>93</v>
      </c>
      <c r="D15" s="50" t="s">
        <v>61</v>
      </c>
      <c r="E15" s="50" t="s">
        <v>133</v>
      </c>
      <c r="F15" s="51" t="s">
        <v>133</v>
      </c>
      <c r="G15" s="184">
        <v>74.739999999999995</v>
      </c>
      <c r="H15" s="184" t="s">
        <v>133</v>
      </c>
      <c r="J15" s="15" t="s">
        <v>19</v>
      </c>
      <c r="K15" s="184"/>
      <c r="L15" s="192"/>
      <c r="M15" s="184"/>
      <c r="N15" s="184"/>
      <c r="O15" s="184"/>
      <c r="P15" s="184"/>
    </row>
    <row r="16" spans="1:16" ht="21" hidden="1" customHeight="1" x14ac:dyDescent="0.2">
      <c r="A16" s="12" t="s">
        <v>17</v>
      </c>
      <c r="B16" s="46">
        <v>100281203</v>
      </c>
      <c r="C16" s="46" t="s">
        <v>146</v>
      </c>
      <c r="D16" s="50" t="s">
        <v>104</v>
      </c>
      <c r="E16" s="50" t="s">
        <v>133</v>
      </c>
      <c r="F16" s="51" t="s">
        <v>133</v>
      </c>
      <c r="G16" s="184">
        <v>79.319999999999993</v>
      </c>
      <c r="H16" s="184" t="s">
        <v>133</v>
      </c>
      <c r="J16" s="14" t="s">
        <v>19</v>
      </c>
      <c r="K16" s="184"/>
      <c r="L16" s="192"/>
      <c r="M16" s="184"/>
      <c r="N16" s="184"/>
      <c r="O16" s="184"/>
      <c r="P16" s="184"/>
    </row>
    <row r="17" spans="1:16" ht="21" hidden="1" customHeight="1" x14ac:dyDescent="0.2">
      <c r="A17" s="12" t="s">
        <v>17</v>
      </c>
      <c r="B17" s="46">
        <v>100289293</v>
      </c>
      <c r="C17" s="46" t="s">
        <v>0</v>
      </c>
      <c r="D17" s="47" t="s">
        <v>59</v>
      </c>
      <c r="E17" s="47" t="s">
        <v>133</v>
      </c>
      <c r="F17" s="48" t="s">
        <v>133</v>
      </c>
      <c r="G17" s="184">
        <v>63.81</v>
      </c>
      <c r="H17" s="184" t="s">
        <v>133</v>
      </c>
      <c r="J17" s="14" t="s">
        <v>19</v>
      </c>
      <c r="K17" s="184"/>
      <c r="L17" s="192"/>
      <c r="M17" s="184"/>
      <c r="N17" s="184"/>
      <c r="O17" s="184"/>
      <c r="P17" s="184"/>
    </row>
    <row r="18" spans="1:16" ht="21" hidden="1" customHeight="1" x14ac:dyDescent="0.2">
      <c r="A18" s="12" t="s">
        <v>17</v>
      </c>
      <c r="B18" s="46">
        <v>100299895</v>
      </c>
      <c r="C18" s="46" t="s">
        <v>529</v>
      </c>
      <c r="D18" s="47" t="s">
        <v>531</v>
      </c>
      <c r="E18" s="47" t="s">
        <v>133</v>
      </c>
      <c r="F18" s="48" t="s">
        <v>133</v>
      </c>
      <c r="G18" s="184">
        <v>29.45</v>
      </c>
      <c r="H18" s="184" t="s">
        <v>133</v>
      </c>
      <c r="J18" s="14" t="s">
        <v>19</v>
      </c>
      <c r="K18" s="184"/>
      <c r="L18" s="192"/>
      <c r="M18" s="184"/>
      <c r="N18" s="184"/>
      <c r="O18" s="184"/>
      <c r="P18" s="184"/>
    </row>
    <row r="19" spans="1:16" ht="21" hidden="1" customHeight="1" x14ac:dyDescent="0.2">
      <c r="A19" s="12" t="s">
        <v>17</v>
      </c>
      <c r="B19" s="46">
        <v>100299902</v>
      </c>
      <c r="C19" s="49" t="s">
        <v>92</v>
      </c>
      <c r="D19" s="50" t="s">
        <v>102</v>
      </c>
      <c r="E19" s="50" t="s">
        <v>133</v>
      </c>
      <c r="F19" s="51" t="s">
        <v>133</v>
      </c>
      <c r="G19" s="184">
        <v>31.52</v>
      </c>
      <c r="H19" s="184" t="s">
        <v>133</v>
      </c>
      <c r="J19" s="14" t="s">
        <v>19</v>
      </c>
      <c r="K19" s="184"/>
      <c r="L19" s="192"/>
      <c r="M19" s="184"/>
      <c r="N19" s="184"/>
      <c r="O19" s="184"/>
      <c r="P19" s="184"/>
    </row>
    <row r="20" spans="1:16" ht="21" hidden="1" customHeight="1" x14ac:dyDescent="0.2">
      <c r="A20" s="12" t="s">
        <v>17</v>
      </c>
      <c r="B20" s="46">
        <v>100333357</v>
      </c>
      <c r="C20" s="54" t="s">
        <v>134</v>
      </c>
      <c r="D20" s="55" t="s">
        <v>105</v>
      </c>
      <c r="E20" s="55" t="s">
        <v>133</v>
      </c>
      <c r="F20" s="56" t="s">
        <v>133</v>
      </c>
      <c r="G20" s="183">
        <v>73.16</v>
      </c>
      <c r="H20" s="183" t="s">
        <v>133</v>
      </c>
      <c r="J20" s="15" t="s">
        <v>19</v>
      </c>
      <c r="K20" s="183"/>
      <c r="L20" s="191"/>
      <c r="M20" s="183"/>
      <c r="N20" s="183"/>
      <c r="O20" s="183"/>
      <c r="P20" s="183"/>
    </row>
    <row r="21" spans="1:16" ht="21" hidden="1" customHeight="1" x14ac:dyDescent="0.2">
      <c r="A21" s="12" t="s">
        <v>17</v>
      </c>
      <c r="B21" s="46">
        <v>100353900</v>
      </c>
      <c r="C21" s="46" t="s">
        <v>539</v>
      </c>
      <c r="D21" s="50" t="s">
        <v>541</v>
      </c>
      <c r="E21" s="50" t="s">
        <v>133</v>
      </c>
      <c r="F21" s="51" t="s">
        <v>133</v>
      </c>
      <c r="G21" s="183">
        <v>59.36</v>
      </c>
      <c r="H21" s="184" t="s">
        <v>133</v>
      </c>
      <c r="J21" s="14" t="s">
        <v>19</v>
      </c>
      <c r="K21" s="183"/>
      <c r="L21" s="191"/>
      <c r="M21" s="183"/>
      <c r="N21" s="183"/>
      <c r="O21" s="183"/>
      <c r="P21" s="183"/>
    </row>
    <row r="22" spans="1:16" ht="21" hidden="1" customHeight="1" x14ac:dyDescent="0.2">
      <c r="A22" s="12" t="s">
        <v>17</v>
      </c>
      <c r="B22" s="46">
        <v>100354041</v>
      </c>
      <c r="C22" s="54" t="s">
        <v>540</v>
      </c>
      <c r="D22" s="55" t="s">
        <v>542</v>
      </c>
      <c r="E22" s="57" t="s">
        <v>133</v>
      </c>
      <c r="F22" s="58" t="s">
        <v>133</v>
      </c>
      <c r="G22" s="183">
        <v>80.959999999999994</v>
      </c>
      <c r="H22" s="183" t="s">
        <v>133</v>
      </c>
      <c r="J22" s="15" t="s">
        <v>19</v>
      </c>
      <c r="K22" s="183"/>
      <c r="L22" s="191"/>
      <c r="M22" s="183"/>
      <c r="N22" s="183"/>
      <c r="O22" s="183"/>
      <c r="P22" s="183"/>
    </row>
    <row r="23" spans="1:16" ht="21" customHeight="1" x14ac:dyDescent="0.2">
      <c r="A23" s="16" t="s">
        <v>36</v>
      </c>
      <c r="B23" s="62">
        <v>100070337</v>
      </c>
      <c r="C23" s="62" t="s">
        <v>4</v>
      </c>
      <c r="D23" s="63" t="s">
        <v>68</v>
      </c>
      <c r="E23" s="63" t="s">
        <v>126</v>
      </c>
      <c r="F23" s="64" t="s">
        <v>108</v>
      </c>
      <c r="G23" s="186">
        <v>75.680000000000007</v>
      </c>
      <c r="H23" s="186">
        <v>75.680000000000007</v>
      </c>
      <c r="J23" s="18" t="s">
        <v>19</v>
      </c>
      <c r="K23" s="186">
        <v>60.393699520000006</v>
      </c>
      <c r="L23" s="194">
        <v>3.8304999999999999E-2</v>
      </c>
      <c r="M23" s="186">
        <v>62.71</v>
      </c>
      <c r="N23" s="186">
        <v>76.48</v>
      </c>
      <c r="O23" s="186">
        <v>78.57892240000001</v>
      </c>
      <c r="P23" s="186">
        <v>-2.0989224000000064</v>
      </c>
    </row>
    <row r="24" spans="1:16" ht="21" customHeight="1" x14ac:dyDescent="0.2">
      <c r="A24" s="16" t="s">
        <v>36</v>
      </c>
      <c r="B24" s="62">
        <v>100081629</v>
      </c>
      <c r="C24" s="62" t="s">
        <v>5</v>
      </c>
      <c r="D24" s="63" t="s">
        <v>69</v>
      </c>
      <c r="E24" s="63" t="s">
        <v>127</v>
      </c>
      <c r="F24" s="64" t="s">
        <v>108</v>
      </c>
      <c r="G24" s="186">
        <v>121.11</v>
      </c>
      <c r="H24" s="186">
        <v>121.11</v>
      </c>
      <c r="J24" s="18" t="s">
        <v>19</v>
      </c>
      <c r="K24" s="186">
        <v>96.647475540000002</v>
      </c>
      <c r="L24" s="194">
        <v>3.8304999999999999E-2</v>
      </c>
      <c r="M24" s="186">
        <v>100.35</v>
      </c>
      <c r="N24" s="186">
        <v>122.38</v>
      </c>
      <c r="O24" s="186">
        <v>125.74911855000001</v>
      </c>
      <c r="P24" s="186">
        <v>-3.3691185500000103</v>
      </c>
    </row>
    <row r="25" spans="1:16" ht="21" hidden="1" customHeight="1" x14ac:dyDescent="0.2">
      <c r="A25" s="16" t="s">
        <v>36</v>
      </c>
      <c r="B25" s="62">
        <v>100192968</v>
      </c>
      <c r="C25" s="62" t="s">
        <v>1</v>
      </c>
      <c r="D25" s="63" t="s">
        <v>74</v>
      </c>
      <c r="E25" s="63" t="s">
        <v>111</v>
      </c>
      <c r="F25" s="64" t="s">
        <v>108</v>
      </c>
      <c r="G25" s="186">
        <v>77.489999999999995</v>
      </c>
      <c r="H25" s="186">
        <v>77.489999999999995</v>
      </c>
      <c r="J25" s="18" t="s">
        <v>35</v>
      </c>
      <c r="K25" s="186">
        <v>63.541799999999995</v>
      </c>
      <c r="L25" s="194">
        <v>3.8304999999999999E-2</v>
      </c>
      <c r="M25" s="186">
        <v>65.98</v>
      </c>
      <c r="N25" s="186">
        <v>80.459999999999994</v>
      </c>
      <c r="O25" s="186">
        <v>80.458254449999998</v>
      </c>
      <c r="P25" s="186">
        <v>1.7455499999954327E-3</v>
      </c>
    </row>
    <row r="26" spans="1:16" ht="21" customHeight="1" x14ac:dyDescent="0.2">
      <c r="A26" s="16" t="s">
        <v>36</v>
      </c>
      <c r="B26" s="62">
        <v>100193009</v>
      </c>
      <c r="C26" s="62" t="s">
        <v>2</v>
      </c>
      <c r="D26" s="63" t="s">
        <v>66</v>
      </c>
      <c r="E26" s="63" t="s">
        <v>124</v>
      </c>
      <c r="F26" s="64" t="s">
        <v>108</v>
      </c>
      <c r="G26" s="186">
        <v>82.68</v>
      </c>
      <c r="H26" s="186">
        <v>82.68</v>
      </c>
      <c r="J26" s="18" t="s">
        <v>19</v>
      </c>
      <c r="K26" s="186">
        <v>65.979797520000005</v>
      </c>
      <c r="L26" s="194">
        <v>3.8304999999999999E-2</v>
      </c>
      <c r="M26" s="186">
        <v>68.510000000000005</v>
      </c>
      <c r="N26" s="186">
        <v>83.55</v>
      </c>
      <c r="O26" s="186">
        <v>85.847057400000011</v>
      </c>
      <c r="P26" s="186">
        <v>-2.2970574000000141</v>
      </c>
    </row>
    <row r="27" spans="1:16" ht="21" customHeight="1" x14ac:dyDescent="0.2">
      <c r="A27" s="16" t="s">
        <v>36</v>
      </c>
      <c r="B27" s="62">
        <v>100193011</v>
      </c>
      <c r="C27" s="62" t="s">
        <v>3</v>
      </c>
      <c r="D27" s="63" t="s">
        <v>67</v>
      </c>
      <c r="E27" s="63" t="s">
        <v>125</v>
      </c>
      <c r="F27" s="64" t="s">
        <v>108</v>
      </c>
      <c r="G27" s="186">
        <v>99.22</v>
      </c>
      <c r="H27" s="186">
        <v>99.22</v>
      </c>
      <c r="J27" s="18" t="s">
        <v>19</v>
      </c>
      <c r="K27" s="186">
        <v>79.178949079999995</v>
      </c>
      <c r="L27" s="194">
        <v>3.8304999999999999E-2</v>
      </c>
      <c r="M27" s="186">
        <v>82.21</v>
      </c>
      <c r="N27" s="186">
        <v>100.26</v>
      </c>
      <c r="O27" s="186">
        <v>103.0206221</v>
      </c>
      <c r="P27" s="186">
        <v>-2.760622099999992</v>
      </c>
    </row>
    <row r="28" spans="1:16" ht="21" hidden="1" customHeight="1" x14ac:dyDescent="0.2">
      <c r="A28" s="16" t="s">
        <v>36</v>
      </c>
      <c r="B28" s="59">
        <v>100300697</v>
      </c>
      <c r="C28" s="59" t="s">
        <v>135</v>
      </c>
      <c r="D28" s="60" t="s">
        <v>78</v>
      </c>
      <c r="E28" s="60" t="s">
        <v>120</v>
      </c>
      <c r="F28" s="61" t="s">
        <v>108</v>
      </c>
      <c r="G28" s="187">
        <v>58.26</v>
      </c>
      <c r="H28" s="187">
        <v>58.26</v>
      </c>
      <c r="J28" s="20" t="s">
        <v>35</v>
      </c>
      <c r="K28" s="187">
        <v>47.773199999999996</v>
      </c>
      <c r="L28" s="195">
        <v>2.6009999999999998E-2</v>
      </c>
      <c r="M28" s="187">
        <v>49.02</v>
      </c>
      <c r="N28" s="187">
        <v>59.78</v>
      </c>
      <c r="O28" s="187">
        <v>59.775342600000002</v>
      </c>
      <c r="P28" s="187">
        <v>4.6573999999992566E-3</v>
      </c>
    </row>
    <row r="29" spans="1:16" ht="21" hidden="1" customHeight="1" x14ac:dyDescent="0.2">
      <c r="A29" s="16" t="s">
        <v>36</v>
      </c>
      <c r="B29" s="59">
        <v>100300698</v>
      </c>
      <c r="C29" s="59" t="s">
        <v>7</v>
      </c>
      <c r="D29" s="60" t="s">
        <v>80</v>
      </c>
      <c r="E29" s="60" t="s">
        <v>115</v>
      </c>
      <c r="F29" s="61" t="s">
        <v>108</v>
      </c>
      <c r="G29" s="188">
        <v>38.9</v>
      </c>
      <c r="H29" s="188">
        <v>38.9</v>
      </c>
      <c r="J29" s="20" t="s">
        <v>35</v>
      </c>
      <c r="K29" s="188">
        <v>31.897999999999996</v>
      </c>
      <c r="L29" s="196">
        <v>2.6009999999999998E-2</v>
      </c>
      <c r="M29" s="188">
        <v>32.729999999999997</v>
      </c>
      <c r="N29" s="188">
        <v>39.909999999999997</v>
      </c>
      <c r="O29" s="188">
        <v>39.911788999999999</v>
      </c>
      <c r="P29" s="188">
        <v>-1.789000000002261E-3</v>
      </c>
    </row>
    <row r="30" spans="1:16" ht="21" hidden="1" customHeight="1" x14ac:dyDescent="0.2">
      <c r="A30" s="16" t="s">
        <v>36</v>
      </c>
      <c r="B30" s="59">
        <v>100300699</v>
      </c>
      <c r="C30" s="59" t="s">
        <v>6</v>
      </c>
      <c r="D30" s="60" t="s">
        <v>77</v>
      </c>
      <c r="E30" s="60" t="s">
        <v>123</v>
      </c>
      <c r="F30" s="61" t="s">
        <v>108</v>
      </c>
      <c r="G30" s="188">
        <v>37.11</v>
      </c>
      <c r="H30" s="188">
        <v>37.11</v>
      </c>
      <c r="J30" s="20" t="s">
        <v>35</v>
      </c>
      <c r="K30" s="188">
        <v>30.430199999999999</v>
      </c>
      <c r="L30" s="196">
        <v>3.8304999999999999E-2</v>
      </c>
      <c r="M30" s="188">
        <v>31.6</v>
      </c>
      <c r="N30" s="188">
        <v>38.54</v>
      </c>
      <c r="O30" s="188">
        <v>38.531498550000002</v>
      </c>
      <c r="P30" s="188">
        <v>8.5014499999971349E-3</v>
      </c>
    </row>
  </sheetData>
  <autoFilter ref="A2:Y30" xr:uid="{691E4472-D868-4B61-A3B1-2433D691AB15}">
    <filterColumn colId="13">
      <customFilters>
        <customFilter operator="notEqual" val=" "/>
      </customFilters>
    </filterColumn>
    <filterColumn colId="15">
      <filters>
        <filter val="-0,29"/>
        <filter val="-0,47"/>
        <filter val="-2,10"/>
        <filter val="-2,30"/>
        <filter val="-2,76"/>
        <filter val="-3,37"/>
      </filters>
    </filterColumn>
  </autoFilter>
  <pageMargins left="0.511811024" right="0.511811024" top="0.78740157499999996" bottom="0.78740157499999996" header="0.31496062000000002" footer="0.31496062000000002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E4472-D868-4B61-A3B1-2433D691AB15}">
  <sheetPr filterMode="1"/>
  <dimension ref="A1:L31"/>
  <sheetViews>
    <sheetView showGridLines="0" zoomScale="115" zoomScaleNormal="115" workbookViewId="0">
      <selection activeCell="L30" sqref="L30"/>
    </sheetView>
  </sheetViews>
  <sheetFormatPr defaultRowHeight="12.75" x14ac:dyDescent="0.2"/>
  <cols>
    <col min="2" max="2" width="11.85546875" bestFit="1" customWidth="1"/>
    <col min="3" max="3" width="45.5703125" bestFit="1" customWidth="1"/>
    <col min="4" max="4" width="14.140625" bestFit="1" customWidth="1"/>
    <col min="5" max="5" width="14.140625" customWidth="1"/>
    <col min="6" max="6" width="19" customWidth="1"/>
    <col min="7" max="7" width="13.140625" style="26" bestFit="1" customWidth="1"/>
    <col min="8" max="8" width="16.85546875" style="26" customWidth="1"/>
    <col min="9" max="10" width="18.5703125" style="26" bestFit="1" customWidth="1"/>
  </cols>
  <sheetData>
    <row r="1" spans="1:12" ht="24" customHeight="1" x14ac:dyDescent="0.2"/>
    <row r="2" spans="1:12" ht="21" customHeight="1" x14ac:dyDescent="0.2">
      <c r="A2" s="23" t="s">
        <v>8</v>
      </c>
      <c r="B2" s="36" t="s">
        <v>97</v>
      </c>
      <c r="C2" s="36" t="s">
        <v>9</v>
      </c>
      <c r="D2" s="37" t="s">
        <v>12</v>
      </c>
      <c r="E2" s="38" t="s">
        <v>130</v>
      </c>
      <c r="F2" s="38" t="s">
        <v>129</v>
      </c>
      <c r="G2" s="39" t="s">
        <v>86</v>
      </c>
      <c r="H2" s="39" t="s">
        <v>528</v>
      </c>
      <c r="I2" s="39" t="s">
        <v>762</v>
      </c>
      <c r="J2" s="39" t="s">
        <v>771</v>
      </c>
    </row>
    <row r="3" spans="1:12" ht="21" customHeight="1" x14ac:dyDescent="0.2">
      <c r="A3" s="6" t="s">
        <v>73</v>
      </c>
      <c r="B3" s="40">
        <v>100134628</v>
      </c>
      <c r="C3" s="40" t="s">
        <v>138</v>
      </c>
      <c r="D3" s="41" t="s">
        <v>48</v>
      </c>
      <c r="E3" s="41" t="s">
        <v>122</v>
      </c>
      <c r="F3" s="42" t="s">
        <v>108</v>
      </c>
      <c r="G3" s="232">
        <v>9.5204288708000018</v>
      </c>
      <c r="H3" s="181">
        <v>9.4</v>
      </c>
      <c r="I3" s="223" t="s">
        <v>763</v>
      </c>
      <c r="J3" s="223" t="s">
        <v>773</v>
      </c>
    </row>
    <row r="4" spans="1:12" ht="21" customHeight="1" x14ac:dyDescent="0.2">
      <c r="A4" s="6" t="s">
        <v>73</v>
      </c>
      <c r="B4" s="40">
        <v>100185949</v>
      </c>
      <c r="C4" s="40" t="s">
        <v>137</v>
      </c>
      <c r="D4" s="41" t="s">
        <v>50</v>
      </c>
      <c r="E4" s="41" t="s">
        <v>128</v>
      </c>
      <c r="F4" s="42" t="s">
        <v>108</v>
      </c>
      <c r="G4" s="232">
        <v>16.937359999999998</v>
      </c>
      <c r="H4" s="181">
        <v>16.72</v>
      </c>
      <c r="I4" s="223" t="s">
        <v>764</v>
      </c>
      <c r="J4" s="223" t="s">
        <v>773</v>
      </c>
    </row>
    <row r="5" spans="1:12" ht="21" hidden="1" customHeight="1" x14ac:dyDescent="0.2">
      <c r="A5" s="9" t="s">
        <v>42</v>
      </c>
      <c r="B5" s="43">
        <v>100101086</v>
      </c>
      <c r="C5" s="43" t="s">
        <v>89</v>
      </c>
      <c r="D5" s="44" t="s">
        <v>44</v>
      </c>
      <c r="E5" s="44" t="s">
        <v>133</v>
      </c>
      <c r="F5" s="45" t="s">
        <v>133</v>
      </c>
      <c r="G5" s="233">
        <v>90.7</v>
      </c>
      <c r="H5" s="182" t="s">
        <v>133</v>
      </c>
      <c r="I5" s="224" t="s">
        <v>765</v>
      </c>
      <c r="J5" s="224"/>
    </row>
    <row r="6" spans="1:12" ht="21" hidden="1" customHeight="1" x14ac:dyDescent="0.2">
      <c r="A6" s="9" t="s">
        <v>42</v>
      </c>
      <c r="B6" s="43">
        <v>100101258</v>
      </c>
      <c r="C6" s="43" t="s">
        <v>87</v>
      </c>
      <c r="D6" s="44" t="s">
        <v>71</v>
      </c>
      <c r="E6" s="44" t="s">
        <v>133</v>
      </c>
      <c r="F6" s="45" t="s">
        <v>133</v>
      </c>
      <c r="G6" s="233">
        <v>90.47</v>
      </c>
      <c r="H6" s="182" t="s">
        <v>133</v>
      </c>
      <c r="I6" s="224" t="s">
        <v>765</v>
      </c>
      <c r="J6" s="224"/>
    </row>
    <row r="7" spans="1:12" ht="21" hidden="1" customHeight="1" x14ac:dyDescent="0.2">
      <c r="A7" s="9" t="s">
        <v>42</v>
      </c>
      <c r="B7" s="43">
        <v>100205650</v>
      </c>
      <c r="C7" s="43" t="s">
        <v>88</v>
      </c>
      <c r="D7" s="44" t="s">
        <v>72</v>
      </c>
      <c r="E7" s="44" t="s">
        <v>133</v>
      </c>
      <c r="F7" s="45" t="s">
        <v>133</v>
      </c>
      <c r="G7" s="233">
        <v>32.450000000000003</v>
      </c>
      <c r="H7" s="182" t="s">
        <v>133</v>
      </c>
      <c r="I7" s="224" t="s">
        <v>765</v>
      </c>
      <c r="J7" s="224"/>
    </row>
    <row r="8" spans="1:12" ht="21" hidden="1" customHeight="1" x14ac:dyDescent="0.2">
      <c r="A8" s="9" t="s">
        <v>42</v>
      </c>
      <c r="B8" s="43">
        <v>100310586</v>
      </c>
      <c r="C8" s="43" t="s">
        <v>145</v>
      </c>
      <c r="D8" s="44" t="s">
        <v>81</v>
      </c>
      <c r="E8" s="44" t="s">
        <v>133</v>
      </c>
      <c r="F8" s="45" t="s">
        <v>133</v>
      </c>
      <c r="G8" s="233">
        <v>118.38</v>
      </c>
      <c r="H8" s="182" t="s">
        <v>133</v>
      </c>
      <c r="I8" s="224" t="s">
        <v>765</v>
      </c>
      <c r="J8" s="224"/>
    </row>
    <row r="9" spans="1:12" ht="21" hidden="1" customHeight="1" x14ac:dyDescent="0.2">
      <c r="A9" s="12" t="s">
        <v>17</v>
      </c>
      <c r="B9" s="46">
        <v>100064649</v>
      </c>
      <c r="C9" s="46" t="s">
        <v>95</v>
      </c>
      <c r="D9" s="50" t="s">
        <v>58</v>
      </c>
      <c r="E9" s="48" t="s">
        <v>133</v>
      </c>
      <c r="F9" s="48" t="s">
        <v>133</v>
      </c>
      <c r="G9" s="234">
        <v>59.36</v>
      </c>
      <c r="H9" s="183"/>
      <c r="I9" s="225" t="s">
        <v>765</v>
      </c>
      <c r="J9" s="225"/>
    </row>
    <row r="10" spans="1:12" ht="21" hidden="1" customHeight="1" x14ac:dyDescent="0.2">
      <c r="A10" s="12" t="s">
        <v>17</v>
      </c>
      <c r="B10" s="46">
        <v>100081431</v>
      </c>
      <c r="C10" s="54" t="s">
        <v>96</v>
      </c>
      <c r="D10" s="57" t="s">
        <v>24</v>
      </c>
      <c r="E10" s="48" t="s">
        <v>133</v>
      </c>
      <c r="F10" s="48" t="s">
        <v>133</v>
      </c>
      <c r="G10" s="234">
        <v>80.959999999999994</v>
      </c>
      <c r="H10" s="183"/>
      <c r="I10" s="225" t="s">
        <v>765</v>
      </c>
      <c r="J10" s="225"/>
    </row>
    <row r="11" spans="1:12" ht="21" hidden="1" customHeight="1" x14ac:dyDescent="0.2">
      <c r="A11" s="12" t="s">
        <v>17</v>
      </c>
      <c r="B11" s="46">
        <v>100334051</v>
      </c>
      <c r="C11" s="46" t="s">
        <v>535</v>
      </c>
      <c r="D11" s="47" t="s">
        <v>534</v>
      </c>
      <c r="E11" s="47" t="s">
        <v>133</v>
      </c>
      <c r="F11" s="48" t="s">
        <v>133</v>
      </c>
      <c r="G11" s="234">
        <v>58.74</v>
      </c>
      <c r="H11" s="184" t="s">
        <v>133</v>
      </c>
      <c r="I11" s="226" t="s">
        <v>765</v>
      </c>
      <c r="J11" s="226"/>
    </row>
    <row r="12" spans="1:12" ht="21" customHeight="1" x14ac:dyDescent="0.2">
      <c r="A12" s="12" t="s">
        <v>17</v>
      </c>
      <c r="B12" s="46">
        <v>100185962</v>
      </c>
      <c r="C12" s="46" t="s">
        <v>91</v>
      </c>
      <c r="D12" s="47" t="s">
        <v>33</v>
      </c>
      <c r="E12" s="47" t="s">
        <v>116</v>
      </c>
      <c r="F12" s="48" t="s">
        <v>108</v>
      </c>
      <c r="G12" s="234">
        <v>11.294528000000001</v>
      </c>
      <c r="H12" s="185">
        <v>10.88</v>
      </c>
      <c r="I12" s="227" t="s">
        <v>766</v>
      </c>
      <c r="J12" s="227" t="s">
        <v>772</v>
      </c>
      <c r="K12" s="231"/>
      <c r="L12" s="171"/>
    </row>
    <row r="13" spans="1:12" ht="21" customHeight="1" x14ac:dyDescent="0.2">
      <c r="A13" s="12" t="s">
        <v>17</v>
      </c>
      <c r="B13" s="46">
        <v>100185967</v>
      </c>
      <c r="C13" s="46" t="s">
        <v>90</v>
      </c>
      <c r="D13" s="47" t="s">
        <v>31</v>
      </c>
      <c r="E13" s="47" t="s">
        <v>118</v>
      </c>
      <c r="F13" s="48" t="s">
        <v>109</v>
      </c>
      <c r="G13" s="234">
        <v>23.88</v>
      </c>
      <c r="H13" s="184">
        <v>20.13</v>
      </c>
      <c r="I13" s="226" t="s">
        <v>766</v>
      </c>
      <c r="J13" s="227" t="s">
        <v>772</v>
      </c>
    </row>
    <row r="14" spans="1:12" ht="21" hidden="1" customHeight="1" x14ac:dyDescent="0.2">
      <c r="A14" s="12" t="s">
        <v>17</v>
      </c>
      <c r="B14" s="53">
        <v>100245294</v>
      </c>
      <c r="C14" s="54" t="s">
        <v>94</v>
      </c>
      <c r="D14" s="55" t="s">
        <v>103</v>
      </c>
      <c r="E14" s="55" t="s">
        <v>133</v>
      </c>
      <c r="F14" s="56" t="s">
        <v>133</v>
      </c>
      <c r="G14" s="235">
        <v>85</v>
      </c>
      <c r="H14" s="183" t="s">
        <v>133</v>
      </c>
      <c r="I14" s="225" t="s">
        <v>765</v>
      </c>
      <c r="J14" s="225"/>
    </row>
    <row r="15" spans="1:12" ht="21" hidden="1" customHeight="1" x14ac:dyDescent="0.2">
      <c r="A15" s="12" t="s">
        <v>17</v>
      </c>
      <c r="B15" s="53">
        <v>100331647</v>
      </c>
      <c r="C15" s="54" t="s">
        <v>753</v>
      </c>
      <c r="D15" s="55" t="s">
        <v>754</v>
      </c>
      <c r="E15" s="55" t="s">
        <v>133</v>
      </c>
      <c r="F15" s="55" t="s">
        <v>133</v>
      </c>
      <c r="G15" s="235">
        <v>90.68</v>
      </c>
      <c r="H15" s="183" t="s">
        <v>133</v>
      </c>
      <c r="I15" s="225" t="s">
        <v>765</v>
      </c>
      <c r="J15" s="225"/>
    </row>
    <row r="16" spans="1:12" ht="21" hidden="1" customHeight="1" x14ac:dyDescent="0.2">
      <c r="A16" s="12" t="s">
        <v>17</v>
      </c>
      <c r="B16" s="46">
        <v>100269569</v>
      </c>
      <c r="C16" s="52" t="s">
        <v>93</v>
      </c>
      <c r="D16" s="50" t="s">
        <v>61</v>
      </c>
      <c r="E16" s="50" t="s">
        <v>133</v>
      </c>
      <c r="F16" s="51" t="s">
        <v>133</v>
      </c>
      <c r="G16" s="236">
        <v>83.19</v>
      </c>
      <c r="H16" s="184" t="s">
        <v>133</v>
      </c>
      <c r="I16" s="226" t="s">
        <v>765</v>
      </c>
      <c r="J16" s="226"/>
    </row>
    <row r="17" spans="1:11" ht="21" hidden="1" customHeight="1" x14ac:dyDescent="0.2">
      <c r="A17" s="12" t="s">
        <v>17</v>
      </c>
      <c r="B17" s="46">
        <v>100281203</v>
      </c>
      <c r="C17" s="46" t="s">
        <v>146</v>
      </c>
      <c r="D17" s="50" t="s">
        <v>104</v>
      </c>
      <c r="E17" s="50" t="s">
        <v>133</v>
      </c>
      <c r="F17" s="51" t="s">
        <v>133</v>
      </c>
      <c r="G17" s="236">
        <v>87.45</v>
      </c>
      <c r="H17" s="184" t="s">
        <v>133</v>
      </c>
      <c r="I17" s="226" t="s">
        <v>765</v>
      </c>
      <c r="J17" s="226"/>
    </row>
    <row r="18" spans="1:11" ht="21" hidden="1" customHeight="1" x14ac:dyDescent="0.2">
      <c r="A18" s="12" t="s">
        <v>17</v>
      </c>
      <c r="B18" s="46">
        <v>100289293</v>
      </c>
      <c r="C18" s="46" t="s">
        <v>0</v>
      </c>
      <c r="D18" s="47" t="s">
        <v>59</v>
      </c>
      <c r="E18" s="47" t="s">
        <v>133</v>
      </c>
      <c r="F18" s="48" t="s">
        <v>133</v>
      </c>
      <c r="G18" s="234">
        <v>70.349999999999994</v>
      </c>
      <c r="H18" s="184" t="s">
        <v>133</v>
      </c>
      <c r="I18" s="226" t="s">
        <v>765</v>
      </c>
      <c r="J18" s="226"/>
    </row>
    <row r="19" spans="1:11" ht="21" hidden="1" customHeight="1" x14ac:dyDescent="0.2">
      <c r="A19" s="12" t="s">
        <v>17</v>
      </c>
      <c r="B19" s="46">
        <v>100299895</v>
      </c>
      <c r="C19" s="46" t="s">
        <v>529</v>
      </c>
      <c r="D19" s="47" t="s">
        <v>531</v>
      </c>
      <c r="E19" s="47" t="s">
        <v>133</v>
      </c>
      <c r="F19" s="48" t="s">
        <v>133</v>
      </c>
      <c r="G19" s="234">
        <v>32.47</v>
      </c>
      <c r="H19" s="184" t="s">
        <v>133</v>
      </c>
      <c r="I19" s="226" t="s">
        <v>765</v>
      </c>
      <c r="J19" s="226"/>
    </row>
    <row r="20" spans="1:11" ht="21" hidden="1" customHeight="1" x14ac:dyDescent="0.2">
      <c r="A20" s="12" t="s">
        <v>17</v>
      </c>
      <c r="B20" s="46">
        <v>100299902</v>
      </c>
      <c r="C20" s="49" t="s">
        <v>92</v>
      </c>
      <c r="D20" s="50" t="s">
        <v>102</v>
      </c>
      <c r="E20" s="50" t="s">
        <v>133</v>
      </c>
      <c r="F20" s="51" t="s">
        <v>133</v>
      </c>
      <c r="G20" s="236">
        <v>34.75</v>
      </c>
      <c r="H20" s="184" t="s">
        <v>133</v>
      </c>
      <c r="I20" s="226" t="s">
        <v>765</v>
      </c>
      <c r="J20" s="226"/>
    </row>
    <row r="21" spans="1:11" ht="21" hidden="1" customHeight="1" x14ac:dyDescent="0.2">
      <c r="A21" s="12" t="s">
        <v>17</v>
      </c>
      <c r="B21" s="46">
        <v>100333357</v>
      </c>
      <c r="C21" s="54" t="s">
        <v>134</v>
      </c>
      <c r="D21" s="55" t="s">
        <v>105</v>
      </c>
      <c r="E21" s="55" t="s">
        <v>133</v>
      </c>
      <c r="F21" s="56" t="s">
        <v>133</v>
      </c>
      <c r="G21" s="235">
        <v>80.66</v>
      </c>
      <c r="H21" s="183" t="s">
        <v>133</v>
      </c>
      <c r="I21" s="225" t="s">
        <v>765</v>
      </c>
      <c r="J21" s="225"/>
    </row>
    <row r="22" spans="1:11" ht="21" hidden="1" customHeight="1" x14ac:dyDescent="0.2">
      <c r="A22" s="12" t="s">
        <v>17</v>
      </c>
      <c r="B22" s="46">
        <v>100353900</v>
      </c>
      <c r="C22" s="46" t="s">
        <v>539</v>
      </c>
      <c r="D22" s="50" t="s">
        <v>541</v>
      </c>
      <c r="E22" s="50" t="s">
        <v>133</v>
      </c>
      <c r="F22" s="51" t="s">
        <v>133</v>
      </c>
      <c r="G22" s="236">
        <v>62.33</v>
      </c>
      <c r="H22" s="184" t="s">
        <v>133</v>
      </c>
      <c r="I22" s="226" t="s">
        <v>765</v>
      </c>
      <c r="J22" s="226"/>
    </row>
    <row r="23" spans="1:11" ht="21" hidden="1" customHeight="1" x14ac:dyDescent="0.2">
      <c r="A23" s="12" t="s">
        <v>17</v>
      </c>
      <c r="B23" s="46">
        <v>100354041</v>
      </c>
      <c r="C23" s="54" t="s">
        <v>540</v>
      </c>
      <c r="D23" s="55" t="s">
        <v>542</v>
      </c>
      <c r="E23" s="57" t="s">
        <v>133</v>
      </c>
      <c r="F23" s="58" t="s">
        <v>133</v>
      </c>
      <c r="G23" s="237">
        <v>85.01</v>
      </c>
      <c r="H23" s="183" t="s">
        <v>133</v>
      </c>
      <c r="I23" s="225" t="s">
        <v>765</v>
      </c>
      <c r="J23" s="225"/>
    </row>
    <row r="24" spans="1:11" ht="21" customHeight="1" x14ac:dyDescent="0.2">
      <c r="A24" s="16" t="s">
        <v>36</v>
      </c>
      <c r="B24" s="62">
        <v>100070337</v>
      </c>
      <c r="C24" s="62" t="s">
        <v>4</v>
      </c>
      <c r="D24" s="63" t="s">
        <v>68</v>
      </c>
      <c r="E24" s="63" t="s">
        <v>126</v>
      </c>
      <c r="F24" s="64" t="s">
        <v>108</v>
      </c>
      <c r="G24" s="238">
        <v>79.393888000000004</v>
      </c>
      <c r="H24" s="186">
        <v>76.48</v>
      </c>
      <c r="I24" s="228" t="s">
        <v>767</v>
      </c>
      <c r="J24" s="228" t="s">
        <v>772</v>
      </c>
      <c r="K24" s="231"/>
    </row>
    <row r="25" spans="1:11" ht="21" customHeight="1" x14ac:dyDescent="0.2">
      <c r="A25" s="16" t="s">
        <v>36</v>
      </c>
      <c r="B25" s="62">
        <v>100081629</v>
      </c>
      <c r="C25" s="62" t="s">
        <v>5</v>
      </c>
      <c r="D25" s="63" t="s">
        <v>69</v>
      </c>
      <c r="E25" s="63" t="s">
        <v>127</v>
      </c>
      <c r="F25" s="64" t="s">
        <v>108</v>
      </c>
      <c r="G25" s="238">
        <v>127.042678</v>
      </c>
      <c r="H25" s="186">
        <v>122.38</v>
      </c>
      <c r="I25" s="228" t="s">
        <v>767</v>
      </c>
      <c r="J25" s="228" t="s">
        <v>772</v>
      </c>
      <c r="K25" s="231"/>
    </row>
    <row r="26" spans="1:11" ht="21" customHeight="1" x14ac:dyDescent="0.2">
      <c r="A26" s="16" t="s">
        <v>36</v>
      </c>
      <c r="B26" s="62">
        <v>100192968</v>
      </c>
      <c r="C26" s="62" t="s">
        <v>1</v>
      </c>
      <c r="D26" s="63" t="s">
        <v>74</v>
      </c>
      <c r="E26" s="63" t="s">
        <v>111</v>
      </c>
      <c r="F26" s="64" t="s">
        <v>108</v>
      </c>
      <c r="G26" s="238">
        <v>83.523713944544994</v>
      </c>
      <c r="H26" s="186">
        <v>80.458254449999998</v>
      </c>
      <c r="I26" s="228" t="s">
        <v>767</v>
      </c>
      <c r="J26" s="228" t="s">
        <v>772</v>
      </c>
      <c r="K26" s="231"/>
    </row>
    <row r="27" spans="1:11" ht="21" customHeight="1" x14ac:dyDescent="0.2">
      <c r="A27" s="16" t="s">
        <v>36</v>
      </c>
      <c r="B27" s="62">
        <v>100193009</v>
      </c>
      <c r="C27" s="62" t="s">
        <v>2</v>
      </c>
      <c r="D27" s="63" t="s">
        <v>66</v>
      </c>
      <c r="E27" s="63" t="s">
        <v>124</v>
      </c>
      <c r="F27" s="64" t="s">
        <v>108</v>
      </c>
      <c r="G27" s="238">
        <v>86.733255</v>
      </c>
      <c r="H27" s="186">
        <v>83.55</v>
      </c>
      <c r="I27" s="228" t="s">
        <v>767</v>
      </c>
      <c r="J27" s="228" t="s">
        <v>772</v>
      </c>
      <c r="K27" s="231"/>
    </row>
    <row r="28" spans="1:11" ht="21" customHeight="1" x14ac:dyDescent="0.2">
      <c r="A28" s="16" t="s">
        <v>36</v>
      </c>
      <c r="B28" s="62">
        <v>100193011</v>
      </c>
      <c r="C28" s="62" t="s">
        <v>3</v>
      </c>
      <c r="D28" s="63" t="s">
        <v>67</v>
      </c>
      <c r="E28" s="63" t="s">
        <v>125</v>
      </c>
      <c r="F28" s="64" t="s">
        <v>108</v>
      </c>
      <c r="G28" s="238">
        <v>104.07990600000001</v>
      </c>
      <c r="H28" s="186">
        <v>100.26</v>
      </c>
      <c r="I28" s="228" t="s">
        <v>767</v>
      </c>
      <c r="J28" s="228" t="s">
        <v>772</v>
      </c>
      <c r="K28" s="231"/>
    </row>
    <row r="29" spans="1:11" ht="21" customHeight="1" x14ac:dyDescent="0.2">
      <c r="A29" s="16" t="s">
        <v>36</v>
      </c>
      <c r="B29" s="59">
        <v>100300697</v>
      </c>
      <c r="C29" s="59" t="s">
        <v>135</v>
      </c>
      <c r="D29" s="60" t="s">
        <v>78</v>
      </c>
      <c r="E29" s="60" t="s">
        <v>120</v>
      </c>
      <c r="F29" s="61" t="s">
        <v>108</v>
      </c>
      <c r="G29" s="239">
        <v>60.552422053799994</v>
      </c>
      <c r="H29" s="187">
        <v>59.775342600000002</v>
      </c>
      <c r="I29" s="229" t="s">
        <v>768</v>
      </c>
      <c r="J29" s="229" t="s">
        <v>773</v>
      </c>
    </row>
    <row r="30" spans="1:11" ht="21" customHeight="1" x14ac:dyDescent="0.2">
      <c r="A30" s="16" t="s">
        <v>36</v>
      </c>
      <c r="B30" s="59">
        <v>100300698</v>
      </c>
      <c r="C30" s="59" t="s">
        <v>7</v>
      </c>
      <c r="D30" s="60" t="s">
        <v>80</v>
      </c>
      <c r="E30" s="60" t="s">
        <v>115</v>
      </c>
      <c r="F30" s="61" t="s">
        <v>108</v>
      </c>
      <c r="G30" s="239">
        <v>41.432428160900002</v>
      </c>
      <c r="H30" s="188">
        <v>39.911788999999999</v>
      </c>
      <c r="I30" s="230" t="s">
        <v>769</v>
      </c>
      <c r="J30" s="230" t="s">
        <v>772</v>
      </c>
      <c r="K30" s="231"/>
    </row>
    <row r="31" spans="1:11" ht="21" customHeight="1" x14ac:dyDescent="0.2">
      <c r="A31" s="16" t="s">
        <v>36</v>
      </c>
      <c r="B31" s="59">
        <v>100300699</v>
      </c>
      <c r="C31" s="59" t="s">
        <v>6</v>
      </c>
      <c r="D31" s="60" t="s">
        <v>77</v>
      </c>
      <c r="E31" s="60" t="s">
        <v>123</v>
      </c>
      <c r="F31" s="61" t="s">
        <v>108</v>
      </c>
      <c r="G31" s="239">
        <v>40.008374000000003</v>
      </c>
      <c r="H31" s="188">
        <v>38.54</v>
      </c>
      <c r="I31" s="230" t="s">
        <v>770</v>
      </c>
      <c r="J31" s="230" t="s">
        <v>772</v>
      </c>
      <c r="K31" s="231"/>
    </row>
  </sheetData>
  <autoFilter ref="A2:J31" xr:uid="{691E4472-D868-4B61-A3B1-2433D691AB15}">
    <filterColumn colId="9">
      <customFilters>
        <customFilter operator="notEqual" val=" "/>
      </customFilters>
    </filterColumn>
  </autoFilter>
  <pageMargins left="0.511811024" right="0.511811024" top="0.78740157499999996" bottom="0.78740157499999996" header="0.31496062000000002" footer="0.31496062000000002"/>
  <customProperties>
    <customPr name="_pios_id" r:id="rId1"/>
  </customPropertie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1D22D-CF4E-4A6D-B46C-F1827AB7D207}">
  <dimension ref="A1:C21"/>
  <sheetViews>
    <sheetView showGridLines="0" workbookViewId="0"/>
  </sheetViews>
  <sheetFormatPr defaultRowHeight="12.75" x14ac:dyDescent="0.2"/>
  <cols>
    <col min="1" max="2" width="9.42578125" bestFit="1" customWidth="1"/>
    <col min="3" max="3" width="9.42578125" style="165" bestFit="1" customWidth="1"/>
    <col min="4" max="4" width="8.7109375" bestFit="1" customWidth="1"/>
    <col min="13" max="13" width="8.7109375" bestFit="1" customWidth="1"/>
    <col min="15" max="15" width="6.85546875" bestFit="1" customWidth="1"/>
  </cols>
  <sheetData>
    <row r="1" spans="1:3" x14ac:dyDescent="0.2">
      <c r="A1" s="23" t="s">
        <v>152</v>
      </c>
      <c r="B1" s="23" t="s">
        <v>11</v>
      </c>
      <c r="C1" s="180" t="s">
        <v>666</v>
      </c>
    </row>
    <row r="2" spans="1:3" x14ac:dyDescent="0.2">
      <c r="A2" s="11" t="s">
        <v>51</v>
      </c>
      <c r="B2" s="11" t="s">
        <v>70</v>
      </c>
      <c r="C2" s="120">
        <v>0.85122191780821921</v>
      </c>
    </row>
    <row r="3" spans="1:3" x14ac:dyDescent="0.2">
      <c r="A3" s="11" t="s">
        <v>148</v>
      </c>
      <c r="B3" s="11" t="s">
        <v>70</v>
      </c>
      <c r="C3" s="120">
        <v>1.0416901408450707</v>
      </c>
    </row>
    <row r="4" spans="1:3" x14ac:dyDescent="0.2">
      <c r="A4" s="11" t="s">
        <v>175</v>
      </c>
      <c r="B4" s="11" t="s">
        <v>70</v>
      </c>
      <c r="C4" s="120">
        <v>0.62876712328767126</v>
      </c>
    </row>
    <row r="5" spans="1:3" x14ac:dyDescent="0.2">
      <c r="A5" s="11" t="s">
        <v>53</v>
      </c>
      <c r="B5" s="11" t="s">
        <v>70</v>
      </c>
      <c r="C5" s="120">
        <v>0.59640000000000004</v>
      </c>
    </row>
    <row r="6" spans="1:3" x14ac:dyDescent="0.2">
      <c r="A6" s="11" t="s">
        <v>54</v>
      </c>
      <c r="B6" s="11" t="s">
        <v>70</v>
      </c>
      <c r="C6" s="120">
        <v>0.63123199999999979</v>
      </c>
    </row>
    <row r="7" spans="1:3" x14ac:dyDescent="0.2">
      <c r="A7" s="11" t="s">
        <v>187</v>
      </c>
      <c r="B7" s="11" t="s">
        <v>70</v>
      </c>
      <c r="C7" s="120">
        <v>0.5535255813953488</v>
      </c>
    </row>
    <row r="8" spans="1:3" x14ac:dyDescent="0.2">
      <c r="A8" s="11" t="s">
        <v>55</v>
      </c>
      <c r="B8" s="11" t="s">
        <v>70</v>
      </c>
      <c r="C8" s="120">
        <v>1.0993753424657533</v>
      </c>
    </row>
    <row r="9" spans="1:3" x14ac:dyDescent="0.2">
      <c r="A9" s="11" t="s">
        <v>199</v>
      </c>
      <c r="B9" s="11" t="s">
        <v>70</v>
      </c>
      <c r="C9" s="120">
        <v>0.94915121951219494</v>
      </c>
    </row>
    <row r="10" spans="1:3" x14ac:dyDescent="0.2">
      <c r="A10" s="131" t="s">
        <v>175</v>
      </c>
      <c r="B10" s="131" t="s">
        <v>57</v>
      </c>
      <c r="C10" s="131">
        <v>0.33000000000000029</v>
      </c>
    </row>
    <row r="11" spans="1:3" x14ac:dyDescent="0.2">
      <c r="A11" s="131" t="s">
        <v>52</v>
      </c>
      <c r="B11" s="131" t="s">
        <v>57</v>
      </c>
      <c r="C11" s="131">
        <v>0.38506024096385549</v>
      </c>
    </row>
    <row r="12" spans="1:3" x14ac:dyDescent="0.2">
      <c r="A12" s="131" t="s">
        <v>199</v>
      </c>
      <c r="B12" s="131" t="s">
        <v>57</v>
      </c>
      <c r="C12" s="131">
        <v>0.59242926829268283</v>
      </c>
    </row>
    <row r="13" spans="1:3" x14ac:dyDescent="0.2">
      <c r="A13" s="131" t="s">
        <v>51</v>
      </c>
      <c r="B13" s="131" t="s">
        <v>60</v>
      </c>
      <c r="C13" s="131">
        <v>0.65420000000000011</v>
      </c>
    </row>
    <row r="14" spans="1:3" x14ac:dyDescent="0.2">
      <c r="A14" s="131" t="s">
        <v>148</v>
      </c>
      <c r="B14" s="131" t="s">
        <v>60</v>
      </c>
      <c r="C14" s="131">
        <v>0.49853658536585344</v>
      </c>
    </row>
    <row r="15" spans="1:3" x14ac:dyDescent="0.2">
      <c r="A15" s="131" t="s">
        <v>175</v>
      </c>
      <c r="B15" s="131" t="s">
        <v>60</v>
      </c>
      <c r="C15" s="131">
        <v>0.56550000000000011</v>
      </c>
    </row>
    <row r="16" spans="1:3" x14ac:dyDescent="0.2">
      <c r="A16" s="131" t="s">
        <v>53</v>
      </c>
      <c r="B16" s="131" t="s">
        <v>60</v>
      </c>
      <c r="C16" s="131">
        <v>0.39989999999999998</v>
      </c>
    </row>
    <row r="17" spans="1:3" x14ac:dyDescent="0.2">
      <c r="A17" s="131" t="s">
        <v>179</v>
      </c>
      <c r="B17" s="131" t="s">
        <v>60</v>
      </c>
      <c r="C17" s="131">
        <v>0.54074074074074074</v>
      </c>
    </row>
    <row r="18" spans="1:3" x14ac:dyDescent="0.2">
      <c r="A18" s="131" t="s">
        <v>54</v>
      </c>
      <c r="B18" s="131" t="s">
        <v>60</v>
      </c>
      <c r="C18" s="131">
        <v>0.82149565217391318</v>
      </c>
    </row>
    <row r="19" spans="1:3" x14ac:dyDescent="0.2">
      <c r="A19" s="131" t="s">
        <v>187</v>
      </c>
      <c r="B19" s="131" t="s">
        <v>60</v>
      </c>
      <c r="C19" s="131">
        <v>0.90486153846153816</v>
      </c>
    </row>
    <row r="20" spans="1:3" x14ac:dyDescent="0.2">
      <c r="A20" s="131" t="s">
        <v>55</v>
      </c>
      <c r="B20" s="131" t="s">
        <v>60</v>
      </c>
      <c r="C20" s="131">
        <v>0.84863614457831327</v>
      </c>
    </row>
    <row r="21" spans="1:3" x14ac:dyDescent="0.2">
      <c r="A21" s="131" t="s">
        <v>199</v>
      </c>
      <c r="B21" s="131" t="s">
        <v>60</v>
      </c>
      <c r="C21" s="131">
        <v>0.78431219512195116</v>
      </c>
    </row>
  </sheetData>
  <autoFilter ref="A1:C21" xr:uid="{CAD1D22D-CF4E-4A6D-B46C-F1827AB7D207}"/>
  <phoneticPr fontId="17" type="noConversion"/>
  <pageMargins left="0.511811024" right="0.511811024" top="0.78740157499999996" bottom="0.78740157499999996" header="0.31496062000000002" footer="0.31496062000000002"/>
  <customProperties>
    <customPr name="_pios_id" r:id="rId1"/>
  </customPropertie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1897-8421-4C22-9732-C9ED182626F9}">
  <dimension ref="B1:P35"/>
  <sheetViews>
    <sheetView showGridLines="0" workbookViewId="0">
      <selection activeCell="N28" sqref="N28"/>
    </sheetView>
  </sheetViews>
  <sheetFormatPr defaultRowHeight="12.75" x14ac:dyDescent="0.2"/>
  <cols>
    <col min="2" max="2" width="21.7109375" bestFit="1" customWidth="1"/>
    <col min="3" max="3" width="14.7109375" bestFit="1" customWidth="1"/>
    <col min="4" max="16" width="10.28515625" customWidth="1"/>
    <col min="18" max="18" width="55.42578125" bestFit="1" customWidth="1"/>
  </cols>
  <sheetData>
    <row r="1" spans="2:16" ht="24" customHeight="1" x14ac:dyDescent="0.2"/>
    <row r="2" spans="2:16" ht="24" customHeight="1" x14ac:dyDescent="0.2">
      <c r="C2" s="266" t="s">
        <v>338</v>
      </c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</row>
    <row r="3" spans="2:16" s="28" customFormat="1" ht="21" customHeight="1" x14ac:dyDescent="0.2">
      <c r="B3" s="35"/>
      <c r="C3" s="35" t="s">
        <v>334</v>
      </c>
      <c r="D3" s="33">
        <v>0</v>
      </c>
      <c r="E3" s="33">
        <v>0.12</v>
      </c>
      <c r="F3" s="33">
        <v>0.17</v>
      </c>
      <c r="G3" s="33">
        <v>0.17499999999999999</v>
      </c>
      <c r="H3" s="33">
        <v>0.18</v>
      </c>
      <c r="I3" s="33">
        <v>0.19</v>
      </c>
      <c r="J3" s="33">
        <v>0.19500000000000001</v>
      </c>
      <c r="K3" s="33">
        <v>0.2</v>
      </c>
      <c r="L3" s="33">
        <v>0.20499999999999999</v>
      </c>
      <c r="M3" s="33">
        <v>0.21</v>
      </c>
      <c r="N3" s="33">
        <v>0.22</v>
      </c>
      <c r="O3" s="33">
        <v>0.22500000000000001</v>
      </c>
      <c r="P3" s="33">
        <v>0.23</v>
      </c>
    </row>
    <row r="4" spans="2:16" s="28" customFormat="1" ht="21" customHeight="1" x14ac:dyDescent="0.2">
      <c r="B4" s="268" t="s">
        <v>335</v>
      </c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</row>
    <row r="5" spans="2:16" s="28" customFormat="1" ht="21" customHeight="1" x14ac:dyDescent="0.2">
      <c r="B5" s="35" t="str">
        <f>C5&amp;" - "&amp;$B$4</f>
        <v>POSITIVA - POSITIVA</v>
      </c>
      <c r="C5" s="214" t="s">
        <v>335</v>
      </c>
      <c r="D5" s="163">
        <v>0.82</v>
      </c>
      <c r="E5" s="163">
        <v>0.93181800000000004</v>
      </c>
      <c r="F5" s="163">
        <v>0.98795200000000005</v>
      </c>
      <c r="G5" s="163">
        <v>0.99393900000000002</v>
      </c>
      <c r="H5" s="163">
        <v>1</v>
      </c>
      <c r="I5" s="163">
        <v>1.012346</v>
      </c>
      <c r="J5" s="163">
        <v>1.0186338693724299</v>
      </c>
      <c r="K5" s="163">
        <v>1.0249999999999999</v>
      </c>
      <c r="L5" s="163">
        <v>1.03144674846727</v>
      </c>
      <c r="M5" s="163">
        <v>1.0379750000000001</v>
      </c>
      <c r="N5" s="163">
        <v>1.051282</v>
      </c>
      <c r="O5" s="163">
        <v>1.058065</v>
      </c>
      <c r="P5" s="163">
        <v>1.064935</v>
      </c>
    </row>
    <row r="6" spans="2:16" s="28" customFormat="1" ht="21" customHeight="1" x14ac:dyDescent="0.2">
      <c r="B6" s="35" t="str">
        <f t="shared" ref="B6" si="0">C6&amp;" - "&amp;$B$4</f>
        <v>NEGATIVA - POSITIVA</v>
      </c>
      <c r="C6" s="35" t="s">
        <v>336</v>
      </c>
      <c r="D6" s="163">
        <v>0.73214299999999999</v>
      </c>
      <c r="E6" s="163">
        <v>0.83198000000000005</v>
      </c>
      <c r="F6" s="163">
        <v>0.8821</v>
      </c>
      <c r="G6" s="163">
        <v>0.88744599999999996</v>
      </c>
      <c r="H6" s="163">
        <v>0.89285700000000001</v>
      </c>
      <c r="I6" s="163">
        <v>0.90388000000000002</v>
      </c>
      <c r="J6" s="163">
        <v>0.90949400000000002</v>
      </c>
      <c r="K6" s="163">
        <v>0.91517800000000005</v>
      </c>
      <c r="L6" s="163">
        <v>0.92093400000000003</v>
      </c>
      <c r="M6" s="163">
        <v>0.926763</v>
      </c>
      <c r="N6" s="163">
        <v>0.93864400000000003</v>
      </c>
      <c r="O6" s="163">
        <v>0.94469999999999998</v>
      </c>
      <c r="P6" s="163">
        <v>0.95083499999999999</v>
      </c>
    </row>
    <row r="7" spans="2:16" s="28" customFormat="1" ht="21" customHeight="1" x14ac:dyDescent="0.2">
      <c r="B7" s="35" t="str">
        <f>C7&amp;" - "&amp;$B$4</f>
        <v>NEUTRA - POSITIVA</v>
      </c>
      <c r="C7" s="35" t="s">
        <v>337</v>
      </c>
      <c r="D7" s="163">
        <v>0.75250300000000003</v>
      </c>
      <c r="E7" s="163">
        <v>0.85511700000000002</v>
      </c>
      <c r="F7" s="163">
        <v>0.90663000000000005</v>
      </c>
      <c r="G7" s="163">
        <v>0.91212400000000005</v>
      </c>
      <c r="H7" s="163">
        <v>0.917686</v>
      </c>
      <c r="I7" s="163">
        <v>0.92901599999999995</v>
      </c>
      <c r="J7" s="163">
        <v>0.93478600000000001</v>
      </c>
      <c r="K7" s="163">
        <v>0.94062800000000002</v>
      </c>
      <c r="L7" s="163">
        <v>0.94654400000000005</v>
      </c>
      <c r="M7" s="163">
        <v>0.95253500000000002</v>
      </c>
      <c r="N7" s="163">
        <v>0.96474700000000002</v>
      </c>
      <c r="O7" s="163">
        <v>0.97097100000000003</v>
      </c>
      <c r="P7" s="163">
        <v>0.97727600000000003</v>
      </c>
    </row>
    <row r="8" spans="2:16" s="28" customFormat="1" ht="21" customHeight="1" x14ac:dyDescent="0.2">
      <c r="B8" s="268" t="s">
        <v>336</v>
      </c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</row>
    <row r="9" spans="2:16" s="28" customFormat="1" ht="21" customHeight="1" x14ac:dyDescent="0.2">
      <c r="B9" s="35" t="str">
        <f>C9&amp;" - "&amp;$B$8</f>
        <v>POSITIVA - NEGATIVA</v>
      </c>
      <c r="C9" s="35" t="s">
        <v>335</v>
      </c>
      <c r="D9" s="198">
        <v>0.91839999999999999</v>
      </c>
      <c r="E9" s="198">
        <v>1.0436369999999999</v>
      </c>
      <c r="F9" s="198">
        <v>1.106506</v>
      </c>
      <c r="G9" s="198">
        <v>1.113213</v>
      </c>
      <c r="H9" s="198">
        <v>1.1200000000000001</v>
      </c>
      <c r="I9" s="198">
        <v>1.1338280000000001</v>
      </c>
      <c r="J9" s="198">
        <v>1.1408700000000001</v>
      </c>
      <c r="K9" s="198">
        <v>1.1479999999999999</v>
      </c>
      <c r="L9" s="198">
        <v>1.1552210000000001</v>
      </c>
      <c r="M9" s="198">
        <v>1.1625319999999999</v>
      </c>
      <c r="N9" s="198">
        <v>1.1774359999999999</v>
      </c>
      <c r="O9" s="198">
        <v>1.185033</v>
      </c>
      <c r="P9" s="198">
        <v>1.192728</v>
      </c>
    </row>
    <row r="10" spans="2:16" s="28" customFormat="1" ht="21" customHeight="1" x14ac:dyDescent="0.2">
      <c r="B10" s="35" t="str">
        <f t="shared" ref="B10:B11" si="1">C10&amp;" - "&amp;$B$8</f>
        <v>NEGATIVA - NEGATIVA</v>
      </c>
      <c r="C10" s="214" t="s">
        <v>336</v>
      </c>
      <c r="D10" s="198">
        <v>0.82</v>
      </c>
      <c r="E10" s="198">
        <v>0.93181800000000004</v>
      </c>
      <c r="F10" s="198">
        <v>0.98795200000000005</v>
      </c>
      <c r="G10" s="198">
        <v>0.99393900000000002</v>
      </c>
      <c r="H10" s="198">
        <v>1</v>
      </c>
      <c r="I10" s="198">
        <v>1.012346</v>
      </c>
      <c r="J10" s="198">
        <v>1.018634</v>
      </c>
      <c r="K10" s="198">
        <v>1.0249999999999999</v>
      </c>
      <c r="L10" s="198">
        <v>1.031447</v>
      </c>
      <c r="M10" s="198">
        <v>1.0379750000000001</v>
      </c>
      <c r="N10" s="198">
        <v>1.051282</v>
      </c>
      <c r="O10" s="198">
        <v>1.058065</v>
      </c>
      <c r="P10" s="198">
        <v>1.064935</v>
      </c>
    </row>
    <row r="11" spans="2:16" s="28" customFormat="1" ht="21" customHeight="1" x14ac:dyDescent="0.2">
      <c r="B11" s="35" t="str">
        <f t="shared" si="1"/>
        <v>NEUTRA - NEGATIVA</v>
      </c>
      <c r="C11" s="35" t="s">
        <v>337</v>
      </c>
      <c r="D11" s="198">
        <v>0.84280299999999997</v>
      </c>
      <c r="E11" s="198">
        <v>0.957731</v>
      </c>
      <c r="F11" s="198">
        <v>1.0154259999999999</v>
      </c>
      <c r="G11" s="198">
        <v>1.0215799999999999</v>
      </c>
      <c r="H11" s="198">
        <v>1.027809</v>
      </c>
      <c r="I11" s="198">
        <v>1.0404979999999999</v>
      </c>
      <c r="J11" s="198">
        <v>1.0469599999999999</v>
      </c>
      <c r="K11" s="198">
        <v>1.053504</v>
      </c>
      <c r="L11" s="198">
        <v>1.06013</v>
      </c>
      <c r="M11" s="198">
        <v>1.0668390000000001</v>
      </c>
      <c r="N11" s="198">
        <v>1.0805169999999999</v>
      </c>
      <c r="O11" s="198">
        <v>1.087488</v>
      </c>
      <c r="P11" s="198">
        <v>1.0945499999999999</v>
      </c>
    </row>
    <row r="12" spans="2:16" s="28" customFormat="1" ht="21" customHeight="1" x14ac:dyDescent="0.2">
      <c r="B12" s="268" t="s">
        <v>337</v>
      </c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</row>
    <row r="13" spans="2:16" s="28" customFormat="1" ht="21" customHeight="1" x14ac:dyDescent="0.2">
      <c r="B13" s="35" t="str">
        <f>C13&amp;" - "&amp;$B$12</f>
        <v>POSITIVA - NEUTRA</v>
      </c>
      <c r="C13" s="35" t="s">
        <v>335</v>
      </c>
      <c r="D13" s="198">
        <v>0.89355200000000001</v>
      </c>
      <c r="E13" s="198">
        <v>1.0154000000000001</v>
      </c>
      <c r="F13" s="198">
        <v>1.076568</v>
      </c>
      <c r="G13" s="198">
        <v>1.0830930000000001</v>
      </c>
      <c r="H13" s="198">
        <v>1.0896969999999999</v>
      </c>
      <c r="I13" s="198">
        <v>1.1031500000000001</v>
      </c>
      <c r="J13" s="198">
        <v>1.1100019999999999</v>
      </c>
      <c r="K13" s="198">
        <v>1.11694</v>
      </c>
      <c r="L13" s="198">
        <v>1.123964</v>
      </c>
      <c r="M13" s="198">
        <v>1.131078</v>
      </c>
      <c r="N13" s="198">
        <v>1.1455789999999999</v>
      </c>
      <c r="O13" s="198">
        <v>1.1529700000000001</v>
      </c>
      <c r="P13" s="198">
        <v>1.1604570000000001</v>
      </c>
    </row>
    <row r="14" spans="2:16" s="28" customFormat="1" ht="21" customHeight="1" x14ac:dyDescent="0.2">
      <c r="B14" s="35" t="str">
        <f t="shared" ref="B14:B15" si="2">C14&amp;" - "&amp;$B$12</f>
        <v>NEGATIVA - NEUTRA</v>
      </c>
      <c r="C14" s="35" t="s">
        <v>336</v>
      </c>
      <c r="D14" s="198">
        <v>0.79781400000000002</v>
      </c>
      <c r="E14" s="198">
        <v>0.90660700000000005</v>
      </c>
      <c r="F14" s="198">
        <v>0.96122099999999999</v>
      </c>
      <c r="G14" s="198">
        <v>0.96704699999999999</v>
      </c>
      <c r="H14" s="198">
        <v>0.97294400000000003</v>
      </c>
      <c r="I14" s="198">
        <v>0.98495500000000002</v>
      </c>
      <c r="J14" s="198">
        <v>0.99107299999999998</v>
      </c>
      <c r="K14" s="198">
        <v>0.99726700000000001</v>
      </c>
      <c r="L14" s="198">
        <v>1.003539</v>
      </c>
      <c r="M14" s="198">
        <v>1.0098910000000001</v>
      </c>
      <c r="N14" s="198">
        <v>1.0228379999999999</v>
      </c>
      <c r="O14" s="198">
        <v>1.0294369999999999</v>
      </c>
      <c r="P14" s="198">
        <v>1.036122</v>
      </c>
    </row>
    <row r="15" spans="2:16" s="28" customFormat="1" ht="21" customHeight="1" x14ac:dyDescent="0.2">
      <c r="B15" s="35" t="str">
        <f t="shared" si="2"/>
        <v>NEUTRA - NEUTRA</v>
      </c>
      <c r="C15" s="214" t="s">
        <v>337</v>
      </c>
      <c r="D15" s="198">
        <v>0.82</v>
      </c>
      <c r="E15" s="198">
        <v>0.93181800000000004</v>
      </c>
      <c r="F15" s="198">
        <v>0.98795200000000005</v>
      </c>
      <c r="G15" s="198">
        <v>0.99393900000000002</v>
      </c>
      <c r="H15" s="198">
        <v>1</v>
      </c>
      <c r="I15" s="198">
        <v>1.012346</v>
      </c>
      <c r="J15" s="198">
        <v>1.018634</v>
      </c>
      <c r="K15" s="198">
        <v>1.0249999999999999</v>
      </c>
      <c r="L15" s="198">
        <v>1.031447</v>
      </c>
      <c r="M15" s="198">
        <v>1.0379750000000001</v>
      </c>
      <c r="N15" s="198">
        <v>1.051282</v>
      </c>
      <c r="O15" s="198">
        <v>1.058065</v>
      </c>
      <c r="P15" s="198">
        <v>1.064935</v>
      </c>
    </row>
    <row r="16" spans="2:16" x14ac:dyDescent="0.2"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2:16" x14ac:dyDescent="0.2">
      <c r="B17" s="264" t="s">
        <v>335</v>
      </c>
      <c r="C17" s="265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</row>
    <row r="18" spans="2:16" x14ac:dyDescent="0.2">
      <c r="B18" s="270"/>
      <c r="C18" t="s">
        <v>758</v>
      </c>
      <c r="D18" s="213">
        <v>100</v>
      </c>
      <c r="E18" s="213">
        <v>100</v>
      </c>
      <c r="F18" s="213">
        <v>100</v>
      </c>
      <c r="G18" s="213">
        <v>100</v>
      </c>
      <c r="H18" s="213">
        <v>100</v>
      </c>
      <c r="I18" s="213">
        <v>100</v>
      </c>
      <c r="J18" s="213">
        <v>100</v>
      </c>
      <c r="K18" s="213">
        <v>100</v>
      </c>
      <c r="L18" s="213">
        <v>100</v>
      </c>
      <c r="M18" s="213">
        <v>100</v>
      </c>
      <c r="N18" s="213">
        <v>100</v>
      </c>
      <c r="O18" s="213">
        <v>100</v>
      </c>
      <c r="P18" s="213">
        <v>100</v>
      </c>
    </row>
    <row r="19" spans="2:16" x14ac:dyDescent="0.2">
      <c r="B19" s="270"/>
      <c r="C19" s="28" t="s">
        <v>755</v>
      </c>
      <c r="D19" s="26">
        <f t="shared" ref="D19:P19" si="3">D18*D5</f>
        <v>82</v>
      </c>
      <c r="E19" s="26">
        <f t="shared" si="3"/>
        <v>93.18180000000001</v>
      </c>
      <c r="F19" s="26">
        <f t="shared" si="3"/>
        <v>98.795200000000008</v>
      </c>
      <c r="G19" s="26">
        <f t="shared" si="3"/>
        <v>99.393900000000002</v>
      </c>
      <c r="H19" s="26">
        <f t="shared" si="3"/>
        <v>100</v>
      </c>
      <c r="I19" s="26">
        <f t="shared" si="3"/>
        <v>101.2346</v>
      </c>
      <c r="J19" s="26">
        <f t="shared" si="3"/>
        <v>101.86338693724299</v>
      </c>
      <c r="K19" s="26">
        <f t="shared" si="3"/>
        <v>102.49999999999999</v>
      </c>
      <c r="L19" s="26">
        <f t="shared" si="3"/>
        <v>103.144674846727</v>
      </c>
      <c r="M19" s="26">
        <f t="shared" si="3"/>
        <v>103.79750000000001</v>
      </c>
      <c r="N19" s="26">
        <f t="shared" si="3"/>
        <v>105.12820000000001</v>
      </c>
      <c r="O19" s="26">
        <f t="shared" si="3"/>
        <v>105.8065</v>
      </c>
      <c r="P19" s="26">
        <f t="shared" si="3"/>
        <v>106.4935</v>
      </c>
    </row>
    <row r="20" spans="2:16" x14ac:dyDescent="0.2">
      <c r="B20" s="270"/>
      <c r="C20" t="s">
        <v>538</v>
      </c>
      <c r="D20" s="26">
        <f t="shared" ref="D20:P20" si="4">D19*D3</f>
        <v>0</v>
      </c>
      <c r="E20" s="26">
        <f t="shared" si="4"/>
        <v>11.181816000000001</v>
      </c>
      <c r="F20" s="26">
        <f t="shared" si="4"/>
        <v>16.795184000000003</v>
      </c>
      <c r="G20" s="26">
        <f t="shared" si="4"/>
        <v>17.393932499999998</v>
      </c>
      <c r="H20" s="26">
        <f t="shared" si="4"/>
        <v>18</v>
      </c>
      <c r="I20" s="26">
        <f t="shared" si="4"/>
        <v>19.234574000000002</v>
      </c>
      <c r="J20" s="26">
        <f t="shared" si="4"/>
        <v>19.863360452762386</v>
      </c>
      <c r="K20" s="26">
        <f t="shared" si="4"/>
        <v>20.5</v>
      </c>
      <c r="L20" s="26">
        <f t="shared" si="4"/>
        <v>21.144658343579035</v>
      </c>
      <c r="M20" s="26">
        <f t="shared" si="4"/>
        <v>21.797475000000002</v>
      </c>
      <c r="N20" s="26">
        <f t="shared" si="4"/>
        <v>23.128204</v>
      </c>
      <c r="O20" s="26">
        <f t="shared" si="4"/>
        <v>23.806462500000002</v>
      </c>
      <c r="P20" s="26">
        <f t="shared" si="4"/>
        <v>24.493504999999999</v>
      </c>
    </row>
    <row r="21" spans="2:16" x14ac:dyDescent="0.2">
      <c r="B21" s="270"/>
      <c r="C21" t="s">
        <v>757</v>
      </c>
      <c r="D21" s="26">
        <f>D19-D20</f>
        <v>82</v>
      </c>
      <c r="E21" s="26">
        <f t="shared" ref="E21:P21" si="5">E19-E20</f>
        <v>81.999984000000012</v>
      </c>
      <c r="F21" s="26">
        <f t="shared" si="5"/>
        <v>82.000016000000002</v>
      </c>
      <c r="G21" s="26">
        <f t="shared" si="5"/>
        <v>81.999967499999997</v>
      </c>
      <c r="H21" s="26">
        <f t="shared" si="5"/>
        <v>82</v>
      </c>
      <c r="I21" s="26">
        <f t="shared" si="5"/>
        <v>82.000025999999991</v>
      </c>
      <c r="J21" s="26">
        <f t="shared" si="5"/>
        <v>82.0000264844806</v>
      </c>
      <c r="K21" s="26">
        <f t="shared" si="5"/>
        <v>81.999999999999986</v>
      </c>
      <c r="L21" s="26">
        <f t="shared" si="5"/>
        <v>82.000016503147961</v>
      </c>
      <c r="M21" s="26">
        <f t="shared" si="5"/>
        <v>82.000025000000008</v>
      </c>
      <c r="N21" s="26">
        <f t="shared" si="5"/>
        <v>81.99999600000001</v>
      </c>
      <c r="O21" s="26">
        <f t="shared" si="5"/>
        <v>82.000037499999991</v>
      </c>
      <c r="P21" s="26">
        <f t="shared" si="5"/>
        <v>81.999994999999998</v>
      </c>
    </row>
    <row r="22" spans="2:16" x14ac:dyDescent="0.2">
      <c r="B22" s="264" t="s">
        <v>336</v>
      </c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</row>
    <row r="23" spans="2:16" x14ac:dyDescent="0.2">
      <c r="C23" t="s">
        <v>758</v>
      </c>
      <c r="D23" s="26">
        <v>100</v>
      </c>
      <c r="E23" s="26">
        <v>100</v>
      </c>
      <c r="F23" s="26">
        <v>100</v>
      </c>
      <c r="G23" s="26">
        <v>100</v>
      </c>
      <c r="H23" s="26">
        <v>100</v>
      </c>
      <c r="I23" s="26">
        <v>100</v>
      </c>
      <c r="J23" s="26">
        <v>100</v>
      </c>
      <c r="K23" s="26">
        <v>100</v>
      </c>
      <c r="L23" s="26">
        <v>100</v>
      </c>
      <c r="M23" s="26">
        <v>100</v>
      </c>
      <c r="N23" s="26">
        <v>100</v>
      </c>
      <c r="O23" s="26">
        <v>100</v>
      </c>
      <c r="P23" s="26">
        <v>100</v>
      </c>
    </row>
    <row r="24" spans="2:16" x14ac:dyDescent="0.2">
      <c r="C24" t="s">
        <v>755</v>
      </c>
      <c r="D24" s="26">
        <f t="shared" ref="D24:P24" si="6">D23*D10</f>
        <v>82</v>
      </c>
      <c r="E24" s="26">
        <f t="shared" si="6"/>
        <v>93.18180000000001</v>
      </c>
      <c r="F24" s="26">
        <f t="shared" si="6"/>
        <v>98.795200000000008</v>
      </c>
      <c r="G24" s="26">
        <f t="shared" si="6"/>
        <v>99.393900000000002</v>
      </c>
      <c r="H24" s="26">
        <f t="shared" si="6"/>
        <v>100</v>
      </c>
      <c r="I24" s="26">
        <f t="shared" si="6"/>
        <v>101.2346</v>
      </c>
      <c r="J24" s="26">
        <f t="shared" si="6"/>
        <v>101.8634</v>
      </c>
      <c r="K24" s="26">
        <f t="shared" si="6"/>
        <v>102.49999999999999</v>
      </c>
      <c r="L24" s="26">
        <f t="shared" si="6"/>
        <v>103.1447</v>
      </c>
      <c r="M24" s="26">
        <f t="shared" si="6"/>
        <v>103.79750000000001</v>
      </c>
      <c r="N24" s="26">
        <f t="shared" si="6"/>
        <v>105.12820000000001</v>
      </c>
      <c r="O24" s="26">
        <f t="shared" si="6"/>
        <v>105.8065</v>
      </c>
      <c r="P24" s="26">
        <f t="shared" si="6"/>
        <v>106.4935</v>
      </c>
    </row>
    <row r="25" spans="2:16" x14ac:dyDescent="0.2">
      <c r="C25" t="s">
        <v>538</v>
      </c>
      <c r="D25" s="26">
        <f t="shared" ref="D25:P25" si="7">D24*D3</f>
        <v>0</v>
      </c>
      <c r="E25" s="26">
        <f t="shared" si="7"/>
        <v>11.181816000000001</v>
      </c>
      <c r="F25" s="26">
        <f t="shared" si="7"/>
        <v>16.795184000000003</v>
      </c>
      <c r="G25" s="26">
        <f t="shared" si="7"/>
        <v>17.393932499999998</v>
      </c>
      <c r="H25" s="26">
        <f t="shared" si="7"/>
        <v>18</v>
      </c>
      <c r="I25" s="26">
        <f t="shared" si="7"/>
        <v>19.234574000000002</v>
      </c>
      <c r="J25" s="26">
        <f t="shared" si="7"/>
        <v>19.863363</v>
      </c>
      <c r="K25" s="26">
        <f t="shared" si="7"/>
        <v>20.5</v>
      </c>
      <c r="L25" s="26">
        <f t="shared" si="7"/>
        <v>21.1446635</v>
      </c>
      <c r="M25" s="26">
        <f t="shared" si="7"/>
        <v>21.797475000000002</v>
      </c>
      <c r="N25" s="26">
        <f t="shared" si="7"/>
        <v>23.128204</v>
      </c>
      <c r="O25" s="26">
        <f t="shared" si="7"/>
        <v>23.806462500000002</v>
      </c>
      <c r="P25" s="26">
        <f t="shared" si="7"/>
        <v>24.493504999999999</v>
      </c>
    </row>
    <row r="26" spans="2:16" x14ac:dyDescent="0.2">
      <c r="C26" t="s">
        <v>756</v>
      </c>
      <c r="D26" s="26">
        <f>D24-D25</f>
        <v>82</v>
      </c>
      <c r="E26" s="26">
        <f t="shared" ref="E26:P26" si="8">E24-E25</f>
        <v>81.999984000000012</v>
      </c>
      <c r="F26" s="26">
        <f t="shared" si="8"/>
        <v>82.000016000000002</v>
      </c>
      <c r="G26" s="26">
        <f t="shared" si="8"/>
        <v>81.999967499999997</v>
      </c>
      <c r="H26" s="26">
        <f t="shared" si="8"/>
        <v>82</v>
      </c>
      <c r="I26" s="26">
        <f t="shared" si="8"/>
        <v>82.000025999999991</v>
      </c>
      <c r="J26" s="26">
        <f t="shared" si="8"/>
        <v>82.000036999999992</v>
      </c>
      <c r="K26" s="26">
        <f t="shared" si="8"/>
        <v>81.999999999999986</v>
      </c>
      <c r="L26" s="26">
        <f t="shared" si="8"/>
        <v>82.000036499999993</v>
      </c>
      <c r="M26" s="26">
        <f t="shared" si="8"/>
        <v>82.000025000000008</v>
      </c>
      <c r="N26" s="26">
        <f t="shared" si="8"/>
        <v>81.99999600000001</v>
      </c>
      <c r="O26" s="26">
        <f t="shared" si="8"/>
        <v>82.000037499999991</v>
      </c>
      <c r="P26" s="26">
        <f t="shared" si="8"/>
        <v>81.999994999999998</v>
      </c>
    </row>
    <row r="27" spans="2:16" x14ac:dyDescent="0.2">
      <c r="C27" t="s">
        <v>15</v>
      </c>
      <c r="D27" s="26">
        <f>D26*12%</f>
        <v>9.84</v>
      </c>
      <c r="E27" s="26">
        <f t="shared" ref="E27:P27" si="9">E26*12%</f>
        <v>9.8399980800000009</v>
      </c>
      <c r="F27" s="26">
        <f t="shared" si="9"/>
        <v>9.8400019200000006</v>
      </c>
      <c r="G27" s="26">
        <f t="shared" si="9"/>
        <v>9.8399960999999987</v>
      </c>
      <c r="H27" s="26">
        <f t="shared" si="9"/>
        <v>9.84</v>
      </c>
      <c r="I27" s="26">
        <f t="shared" si="9"/>
        <v>9.8400031199999987</v>
      </c>
      <c r="J27" s="26">
        <f t="shared" si="9"/>
        <v>9.8400044399999995</v>
      </c>
      <c r="K27" s="26">
        <f t="shared" si="9"/>
        <v>9.8399999999999981</v>
      </c>
      <c r="L27" s="26">
        <f t="shared" si="9"/>
        <v>9.8400043799999981</v>
      </c>
      <c r="M27" s="26">
        <f t="shared" si="9"/>
        <v>9.8400030000000012</v>
      </c>
      <c r="N27" s="26">
        <f t="shared" si="9"/>
        <v>9.839999520000001</v>
      </c>
      <c r="O27" s="26">
        <f t="shared" si="9"/>
        <v>9.8400044999999992</v>
      </c>
      <c r="P27" s="26">
        <f t="shared" si="9"/>
        <v>9.8399994</v>
      </c>
    </row>
    <row r="28" spans="2:16" x14ac:dyDescent="0.2">
      <c r="C28" t="s">
        <v>757</v>
      </c>
      <c r="D28" s="26">
        <f t="shared" ref="D28:P28" si="10">D24-D25-D27</f>
        <v>72.16</v>
      </c>
      <c r="E28" s="26">
        <f t="shared" si="10"/>
        <v>72.159985920000011</v>
      </c>
      <c r="F28" s="26">
        <f t="shared" si="10"/>
        <v>72.160014079999996</v>
      </c>
      <c r="G28" s="26">
        <f t="shared" si="10"/>
        <v>72.159971400000003</v>
      </c>
      <c r="H28" s="26">
        <f t="shared" si="10"/>
        <v>72.16</v>
      </c>
      <c r="I28" s="26">
        <f t="shared" si="10"/>
        <v>72.160022879999985</v>
      </c>
      <c r="J28" s="26">
        <f t="shared" si="10"/>
        <v>72.160032559999991</v>
      </c>
      <c r="K28" s="26">
        <f t="shared" si="10"/>
        <v>72.159999999999982</v>
      </c>
      <c r="L28" s="26">
        <f t="shared" si="10"/>
        <v>72.160032119999997</v>
      </c>
      <c r="M28" s="26">
        <f t="shared" si="10"/>
        <v>72.160022000000012</v>
      </c>
      <c r="N28" s="26">
        <f t="shared" si="10"/>
        <v>72.159996480000004</v>
      </c>
      <c r="O28" s="26">
        <f t="shared" si="10"/>
        <v>72.160032999999999</v>
      </c>
      <c r="P28" s="26">
        <f t="shared" si="10"/>
        <v>72.159995600000002</v>
      </c>
    </row>
    <row r="29" spans="2:16" x14ac:dyDescent="0.2">
      <c r="B29" s="264" t="s">
        <v>337</v>
      </c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</row>
    <row r="30" spans="2:16" x14ac:dyDescent="0.2">
      <c r="D30" s="26">
        <v>100</v>
      </c>
      <c r="E30" s="26">
        <v>100</v>
      </c>
      <c r="F30" s="26">
        <v>100</v>
      </c>
      <c r="G30" s="26">
        <v>100</v>
      </c>
      <c r="H30" s="26">
        <v>100</v>
      </c>
      <c r="I30" s="26">
        <v>100</v>
      </c>
      <c r="J30" s="26">
        <v>100</v>
      </c>
      <c r="K30" s="26">
        <v>100</v>
      </c>
      <c r="L30" s="26">
        <v>100</v>
      </c>
      <c r="M30" s="26">
        <v>100</v>
      </c>
      <c r="N30" s="26">
        <v>100</v>
      </c>
      <c r="O30" s="26">
        <v>100</v>
      </c>
      <c r="P30" s="26">
        <v>100</v>
      </c>
    </row>
    <row r="31" spans="2:16" x14ac:dyDescent="0.2">
      <c r="C31" t="s">
        <v>755</v>
      </c>
      <c r="D31" s="26">
        <f t="shared" ref="D31:P31" si="11">D30*D15</f>
        <v>82</v>
      </c>
      <c r="E31" s="26">
        <f t="shared" si="11"/>
        <v>93.18180000000001</v>
      </c>
      <c r="F31" s="26">
        <f t="shared" si="11"/>
        <v>98.795200000000008</v>
      </c>
      <c r="G31" s="26">
        <f t="shared" si="11"/>
        <v>99.393900000000002</v>
      </c>
      <c r="H31" s="26">
        <f t="shared" si="11"/>
        <v>100</v>
      </c>
      <c r="I31" s="26">
        <f t="shared" si="11"/>
        <v>101.2346</v>
      </c>
      <c r="J31" s="26">
        <f t="shared" si="11"/>
        <v>101.8634</v>
      </c>
      <c r="K31" s="26">
        <f t="shared" si="11"/>
        <v>102.49999999999999</v>
      </c>
      <c r="L31" s="26">
        <f t="shared" si="11"/>
        <v>103.1447</v>
      </c>
      <c r="M31" s="26">
        <f t="shared" si="11"/>
        <v>103.79750000000001</v>
      </c>
      <c r="N31" s="26">
        <f t="shared" si="11"/>
        <v>105.12820000000001</v>
      </c>
      <c r="O31" s="26">
        <f t="shared" si="11"/>
        <v>105.8065</v>
      </c>
      <c r="P31" s="26">
        <f t="shared" si="11"/>
        <v>106.4935</v>
      </c>
    </row>
    <row r="32" spans="2:16" x14ac:dyDescent="0.2">
      <c r="C32" t="s">
        <v>538</v>
      </c>
      <c r="D32" s="26">
        <f t="shared" ref="D32:P32" si="12">D31*D3</f>
        <v>0</v>
      </c>
      <c r="E32" s="26">
        <f t="shared" si="12"/>
        <v>11.181816000000001</v>
      </c>
      <c r="F32" s="26">
        <f t="shared" si="12"/>
        <v>16.795184000000003</v>
      </c>
      <c r="G32" s="26">
        <f t="shared" si="12"/>
        <v>17.393932499999998</v>
      </c>
      <c r="H32" s="26">
        <f t="shared" si="12"/>
        <v>18</v>
      </c>
      <c r="I32" s="26">
        <f t="shared" si="12"/>
        <v>19.234574000000002</v>
      </c>
      <c r="J32" s="26">
        <f t="shared" si="12"/>
        <v>19.863363</v>
      </c>
      <c r="K32" s="26">
        <f t="shared" si="12"/>
        <v>20.5</v>
      </c>
      <c r="L32" s="26">
        <f t="shared" si="12"/>
        <v>21.1446635</v>
      </c>
      <c r="M32" s="26">
        <f t="shared" si="12"/>
        <v>21.797475000000002</v>
      </c>
      <c r="N32" s="26">
        <f t="shared" si="12"/>
        <v>23.128204</v>
      </c>
      <c r="O32" s="26">
        <f t="shared" si="12"/>
        <v>23.806462500000002</v>
      </c>
      <c r="P32" s="26">
        <f t="shared" si="12"/>
        <v>24.493504999999999</v>
      </c>
    </row>
    <row r="33" spans="3:16" x14ac:dyDescent="0.2">
      <c r="C33" t="s">
        <v>756</v>
      </c>
      <c r="D33" s="26">
        <f>D31-D32</f>
        <v>82</v>
      </c>
      <c r="E33" s="26">
        <f t="shared" ref="E33:P33" si="13">E31-E32</f>
        <v>81.999984000000012</v>
      </c>
      <c r="F33" s="26">
        <f t="shared" si="13"/>
        <v>82.000016000000002</v>
      </c>
      <c r="G33" s="26">
        <f t="shared" si="13"/>
        <v>81.999967499999997</v>
      </c>
      <c r="H33" s="26">
        <f t="shared" si="13"/>
        <v>82</v>
      </c>
      <c r="I33" s="26">
        <f t="shared" si="13"/>
        <v>82.000025999999991</v>
      </c>
      <c r="J33" s="26">
        <f t="shared" si="13"/>
        <v>82.000036999999992</v>
      </c>
      <c r="K33" s="26">
        <f t="shared" si="13"/>
        <v>81.999999999999986</v>
      </c>
      <c r="L33" s="26">
        <f t="shared" si="13"/>
        <v>82.000036499999993</v>
      </c>
      <c r="M33" s="26">
        <f t="shared" si="13"/>
        <v>82.000025000000008</v>
      </c>
      <c r="N33" s="26">
        <f t="shared" si="13"/>
        <v>81.99999600000001</v>
      </c>
      <c r="O33" s="26">
        <f t="shared" si="13"/>
        <v>82.000037499999991</v>
      </c>
      <c r="P33" s="26">
        <f t="shared" si="13"/>
        <v>81.999994999999998</v>
      </c>
    </row>
    <row r="34" spans="3:16" x14ac:dyDescent="0.2">
      <c r="C34" t="s">
        <v>15</v>
      </c>
      <c r="D34" s="26">
        <f>D33*9.25%</f>
        <v>7.585</v>
      </c>
      <c r="E34" s="26">
        <f t="shared" ref="E34:P34" si="14">E33*9.25%</f>
        <v>7.584998520000001</v>
      </c>
      <c r="F34" s="26">
        <f t="shared" si="14"/>
        <v>7.5850014799999999</v>
      </c>
      <c r="G34" s="26">
        <f t="shared" si="14"/>
        <v>7.5849969937499999</v>
      </c>
      <c r="H34" s="26">
        <f t="shared" si="14"/>
        <v>7.585</v>
      </c>
      <c r="I34" s="26">
        <f t="shared" si="14"/>
        <v>7.5850024049999991</v>
      </c>
      <c r="J34" s="26">
        <f t="shared" si="14"/>
        <v>7.5850034224999989</v>
      </c>
      <c r="K34" s="26">
        <f t="shared" si="14"/>
        <v>7.5849999999999982</v>
      </c>
      <c r="L34" s="26">
        <f t="shared" si="14"/>
        <v>7.5850033762499995</v>
      </c>
      <c r="M34" s="26">
        <f t="shared" si="14"/>
        <v>7.5850023125000003</v>
      </c>
      <c r="N34" s="26">
        <f t="shared" si="14"/>
        <v>7.5849996300000004</v>
      </c>
      <c r="O34" s="26">
        <f t="shared" si="14"/>
        <v>7.5850034687499992</v>
      </c>
      <c r="P34" s="26">
        <f t="shared" si="14"/>
        <v>7.5849995374999999</v>
      </c>
    </row>
    <row r="35" spans="3:16" x14ac:dyDescent="0.2">
      <c r="C35" t="s">
        <v>757</v>
      </c>
      <c r="D35" s="26">
        <f t="shared" ref="D35:P35" si="15">D31-D32-D34</f>
        <v>74.415000000000006</v>
      </c>
      <c r="E35" s="26">
        <f t="shared" si="15"/>
        <v>74.414985480000013</v>
      </c>
      <c r="F35" s="26">
        <f t="shared" si="15"/>
        <v>74.41501452</v>
      </c>
      <c r="G35" s="26">
        <f t="shared" si="15"/>
        <v>74.41497050625</v>
      </c>
      <c r="H35" s="26">
        <f t="shared" si="15"/>
        <v>74.415000000000006</v>
      </c>
      <c r="I35" s="26">
        <f t="shared" si="15"/>
        <v>74.415023594999994</v>
      </c>
      <c r="J35" s="26">
        <f t="shared" si="15"/>
        <v>74.415033577499997</v>
      </c>
      <c r="K35" s="26">
        <f t="shared" si="15"/>
        <v>74.414999999999992</v>
      </c>
      <c r="L35" s="26">
        <f t="shared" si="15"/>
        <v>74.415033123749993</v>
      </c>
      <c r="M35" s="26">
        <f t="shared" si="15"/>
        <v>74.415022687500013</v>
      </c>
      <c r="N35" s="26">
        <f t="shared" si="15"/>
        <v>74.414996370000011</v>
      </c>
      <c r="O35" s="26">
        <f t="shared" si="15"/>
        <v>74.415034031249988</v>
      </c>
      <c r="P35" s="26">
        <f t="shared" si="15"/>
        <v>74.414995462500002</v>
      </c>
    </row>
  </sheetData>
  <sheetProtection sheet="1" objects="1" scenarios="1"/>
  <mergeCells count="8">
    <mergeCell ref="B22:P22"/>
    <mergeCell ref="B29:P29"/>
    <mergeCell ref="C2:P2"/>
    <mergeCell ref="B4:P4"/>
    <mergeCell ref="B8:P8"/>
    <mergeCell ref="B12:P12"/>
    <mergeCell ref="B18:B21"/>
    <mergeCell ref="B17:P17"/>
  </mergeCells>
  <pageMargins left="0.511811024" right="0.511811024" top="0.78740157499999996" bottom="0.78740157499999996" header="0.31496062000000002" footer="0.31496062000000002"/>
  <customProperties>
    <customPr name="_pios_id" r:id="rId1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F5481-F24D-4A06-9FA7-D6545EE8397C}">
  <dimension ref="B2:M29"/>
  <sheetViews>
    <sheetView showGridLines="0" zoomScale="120" zoomScaleNormal="120" workbookViewId="0">
      <selection activeCell="B2" sqref="B2"/>
    </sheetView>
  </sheetViews>
  <sheetFormatPr defaultColWidth="9.140625" defaultRowHeight="12.75" x14ac:dyDescent="0.2"/>
  <cols>
    <col min="1" max="1" width="3.7109375" style="88" customWidth="1"/>
    <col min="2" max="2" width="7.85546875" style="94" bestFit="1" customWidth="1"/>
    <col min="3" max="3" width="24.42578125" style="94" bestFit="1" customWidth="1"/>
    <col min="4" max="4" width="21.140625" style="95" customWidth="1"/>
    <col min="5" max="5" width="22.5703125" style="95" customWidth="1"/>
    <col min="6" max="6" width="23.140625" style="95" customWidth="1"/>
    <col min="7" max="7" width="24.42578125" style="95" customWidth="1"/>
    <col min="8" max="8" width="12.85546875" style="95" customWidth="1"/>
    <col min="9" max="11" width="18.7109375" style="95" customWidth="1"/>
    <col min="12" max="12" width="9.140625" style="88"/>
    <col min="13" max="13" width="45.7109375" style="88" bestFit="1" customWidth="1"/>
    <col min="14" max="16384" width="9.140625" style="88"/>
  </cols>
  <sheetData>
    <row r="2" spans="2:13" ht="21" customHeight="1" x14ac:dyDescent="0.2">
      <c r="B2" s="86" t="s">
        <v>152</v>
      </c>
      <c r="C2" s="86" t="s">
        <v>153</v>
      </c>
      <c r="D2" s="87" t="s">
        <v>708</v>
      </c>
      <c r="E2" s="87" t="s">
        <v>155</v>
      </c>
      <c r="F2" s="87" t="s">
        <v>156</v>
      </c>
      <c r="G2" s="87" t="s">
        <v>157</v>
      </c>
      <c r="H2" s="87" t="s">
        <v>158</v>
      </c>
      <c r="I2" s="87" t="s">
        <v>154</v>
      </c>
      <c r="J2" s="87" t="s">
        <v>709</v>
      </c>
      <c r="K2" s="87" t="s">
        <v>710</v>
      </c>
    </row>
    <row r="3" spans="2:13" x14ac:dyDescent="0.2">
      <c r="B3" s="89" t="s">
        <v>159</v>
      </c>
      <c r="C3" s="89" t="s">
        <v>160</v>
      </c>
      <c r="D3" s="90">
        <v>7.0000000000000007E-2</v>
      </c>
      <c r="E3" s="90">
        <v>0.04</v>
      </c>
      <c r="F3" s="91">
        <f t="shared" ref="F3:F27" si="0">(I3-D3)/(1-D3)</f>
        <v>0.12903225806451613</v>
      </c>
      <c r="G3" s="91">
        <f t="shared" ref="G3:G27" si="1">(I3-E3)/(1-E3)</f>
        <v>0.15625</v>
      </c>
      <c r="H3" s="90" t="s">
        <v>158</v>
      </c>
      <c r="I3" s="90">
        <v>0.19</v>
      </c>
      <c r="J3" s="90" t="s">
        <v>695</v>
      </c>
      <c r="K3" s="90" t="s">
        <v>701</v>
      </c>
    </row>
    <row r="4" spans="2:13" x14ac:dyDescent="0.2">
      <c r="B4" s="89" t="s">
        <v>51</v>
      </c>
      <c r="C4" s="89" t="s">
        <v>161</v>
      </c>
      <c r="D4" s="92">
        <v>7.0000000000000007E-2</v>
      </c>
      <c r="E4" s="92">
        <v>0.04</v>
      </c>
      <c r="F4" s="93">
        <f t="shared" si="0"/>
        <v>0.14516129032258063</v>
      </c>
      <c r="G4" s="93">
        <f t="shared" si="1"/>
        <v>0.17187499999999997</v>
      </c>
      <c r="H4" s="92"/>
      <c r="I4" s="216">
        <v>0.20499999999999999</v>
      </c>
      <c r="J4" s="92" t="s">
        <v>699</v>
      </c>
      <c r="K4" s="92"/>
      <c r="M4" s="215" t="s">
        <v>760</v>
      </c>
    </row>
    <row r="5" spans="2:13" x14ac:dyDescent="0.2">
      <c r="B5" s="89" t="s">
        <v>162</v>
      </c>
      <c r="C5" s="89" t="s">
        <v>163</v>
      </c>
      <c r="D5" s="92">
        <v>7.0000000000000007E-2</v>
      </c>
      <c r="E5" s="92">
        <v>0.04</v>
      </c>
      <c r="F5" s="93">
        <f t="shared" si="0"/>
        <v>0.13978494623655915</v>
      </c>
      <c r="G5" s="93">
        <f t="shared" si="1"/>
        <v>0.16666666666666669</v>
      </c>
      <c r="H5" s="92" t="s">
        <v>158</v>
      </c>
      <c r="I5" s="92">
        <v>0.2</v>
      </c>
      <c r="J5" s="92" t="s">
        <v>699</v>
      </c>
      <c r="K5" s="92" t="s">
        <v>700</v>
      </c>
    </row>
    <row r="6" spans="2:13" x14ac:dyDescent="0.2">
      <c r="B6" s="89" t="s">
        <v>148</v>
      </c>
      <c r="C6" s="89" t="s">
        <v>164</v>
      </c>
      <c r="D6" s="92">
        <v>7.0000000000000007E-2</v>
      </c>
      <c r="E6" s="92">
        <v>0.04</v>
      </c>
      <c r="F6" s="93">
        <f t="shared" si="0"/>
        <v>0.11827956989247311</v>
      </c>
      <c r="G6" s="93">
        <f t="shared" si="1"/>
        <v>0.14583333333333331</v>
      </c>
      <c r="H6" s="92" t="s">
        <v>158</v>
      </c>
      <c r="I6" s="92">
        <v>0.18</v>
      </c>
      <c r="J6" s="92" t="s">
        <v>697</v>
      </c>
      <c r="K6" s="92" t="s">
        <v>698</v>
      </c>
    </row>
    <row r="7" spans="2:13" x14ac:dyDescent="0.2">
      <c r="B7" s="89" t="s">
        <v>147</v>
      </c>
      <c r="C7" s="89" t="s">
        <v>165</v>
      </c>
      <c r="D7" s="92">
        <v>7.0000000000000007E-2</v>
      </c>
      <c r="E7" s="92">
        <v>0.04</v>
      </c>
      <c r="F7" s="93">
        <f t="shared" si="0"/>
        <v>0.14516129032258063</v>
      </c>
      <c r="G7" s="93">
        <f t="shared" si="1"/>
        <v>0.17187499999999997</v>
      </c>
      <c r="H7" s="92"/>
      <c r="I7" s="92">
        <v>0.20499999999999999</v>
      </c>
      <c r="J7" s="92" t="s">
        <v>703</v>
      </c>
      <c r="K7" s="92"/>
    </row>
    <row r="8" spans="2:13" x14ac:dyDescent="0.2">
      <c r="B8" s="89" t="s">
        <v>166</v>
      </c>
      <c r="C8" s="89" t="s">
        <v>167</v>
      </c>
      <c r="D8" s="92">
        <v>7.0000000000000007E-2</v>
      </c>
      <c r="E8" s="92">
        <v>0.04</v>
      </c>
      <c r="F8" s="93">
        <f t="shared" si="0"/>
        <v>0.13978494623655915</v>
      </c>
      <c r="G8" s="93">
        <f t="shared" si="1"/>
        <v>0.16666666666666669</v>
      </c>
      <c r="H8" s="92"/>
      <c r="I8" s="92">
        <v>0.2</v>
      </c>
      <c r="J8" s="92" t="s">
        <v>699</v>
      </c>
      <c r="K8" s="92"/>
    </row>
    <row r="9" spans="2:13" x14ac:dyDescent="0.2">
      <c r="B9" s="89" t="s">
        <v>168</v>
      </c>
      <c r="C9" s="89" t="s">
        <v>169</v>
      </c>
      <c r="D9" s="92">
        <v>7.0000000000000007E-2</v>
      </c>
      <c r="E9" s="92">
        <v>0.04</v>
      </c>
      <c r="F9" s="93">
        <f t="shared" si="0"/>
        <v>0.10752688172043012</v>
      </c>
      <c r="G9" s="93">
        <f t="shared" si="1"/>
        <v>0.13541666666666669</v>
      </c>
      <c r="H9" s="92"/>
      <c r="I9" s="92">
        <v>0.17</v>
      </c>
      <c r="J9" s="92" t="s">
        <v>696</v>
      </c>
      <c r="K9" s="92"/>
    </row>
    <row r="10" spans="2:13" x14ac:dyDescent="0.2">
      <c r="B10" s="89" t="s">
        <v>170</v>
      </c>
      <c r="C10" s="89" t="s">
        <v>171</v>
      </c>
      <c r="D10" s="92">
        <v>7.0000000000000007E-2</v>
      </c>
      <c r="E10" s="92">
        <v>0.04</v>
      </c>
      <c r="F10" s="93">
        <f t="shared" si="0"/>
        <v>0.10752688172043012</v>
      </c>
      <c r="G10" s="93">
        <f t="shared" si="1"/>
        <v>0.13541666666666669</v>
      </c>
      <c r="H10" s="92"/>
      <c r="I10" s="92">
        <v>0.17</v>
      </c>
      <c r="J10" s="92" t="s">
        <v>696</v>
      </c>
      <c r="K10" s="92"/>
    </row>
    <row r="11" spans="2:13" x14ac:dyDescent="0.2">
      <c r="B11" s="89" t="s">
        <v>172</v>
      </c>
      <c r="C11" s="89" t="s">
        <v>173</v>
      </c>
      <c r="D11" s="92">
        <v>7.0000000000000007E-2</v>
      </c>
      <c r="E11" s="92">
        <v>0.04</v>
      </c>
      <c r="F11" s="93">
        <f t="shared" si="0"/>
        <v>0.12903225806451613</v>
      </c>
      <c r="G11" s="93">
        <f t="shared" si="1"/>
        <v>0.15625</v>
      </c>
      <c r="H11" s="92"/>
      <c r="I11" s="92">
        <v>0.19</v>
      </c>
      <c r="J11" s="92" t="s">
        <v>695</v>
      </c>
      <c r="K11" s="92"/>
    </row>
    <row r="12" spans="2:13" x14ac:dyDescent="0.2">
      <c r="B12" s="89" t="s">
        <v>149</v>
      </c>
      <c r="C12" s="89" t="s">
        <v>174</v>
      </c>
      <c r="D12" s="92">
        <v>7.0000000000000007E-2</v>
      </c>
      <c r="E12" s="92">
        <v>0.04</v>
      </c>
      <c r="F12" s="93">
        <f t="shared" si="0"/>
        <v>0.17204301075268819</v>
      </c>
      <c r="G12" s="93">
        <f t="shared" si="1"/>
        <v>0.19791666666666669</v>
      </c>
      <c r="H12" s="92"/>
      <c r="I12" s="92">
        <v>0.23</v>
      </c>
      <c r="J12" s="92" t="s">
        <v>706</v>
      </c>
      <c r="K12" s="92"/>
    </row>
    <row r="13" spans="2:13" x14ac:dyDescent="0.2">
      <c r="B13" s="89" t="s">
        <v>175</v>
      </c>
      <c r="C13" s="89" t="s">
        <v>176</v>
      </c>
      <c r="D13" s="92">
        <v>0.12</v>
      </c>
      <c r="E13" s="92">
        <v>0.04</v>
      </c>
      <c r="F13" s="93">
        <f t="shared" si="0"/>
        <v>6.8181818181818177E-2</v>
      </c>
      <c r="G13" s="93">
        <f t="shared" si="1"/>
        <v>0.14583333333333331</v>
      </c>
      <c r="H13" s="92"/>
      <c r="I13" s="92">
        <v>0.18</v>
      </c>
      <c r="J13" s="92" t="s">
        <v>713</v>
      </c>
      <c r="K13" s="92"/>
    </row>
    <row r="14" spans="2:13" x14ac:dyDescent="0.2">
      <c r="B14" s="89" t="s">
        <v>52</v>
      </c>
      <c r="C14" s="89" t="s">
        <v>177</v>
      </c>
      <c r="D14" s="92">
        <v>7.0000000000000007E-2</v>
      </c>
      <c r="E14" s="92">
        <v>0.04</v>
      </c>
      <c r="F14" s="93">
        <f t="shared" si="0"/>
        <v>0.10752688172043012</v>
      </c>
      <c r="G14" s="93">
        <f t="shared" si="1"/>
        <v>0.13541666666666669</v>
      </c>
      <c r="H14" s="92"/>
      <c r="I14" s="92">
        <v>0.17</v>
      </c>
      <c r="J14" s="92" t="s">
        <v>696</v>
      </c>
      <c r="K14" s="92"/>
    </row>
    <row r="15" spans="2:13" x14ac:dyDescent="0.2">
      <c r="B15" s="89" t="s">
        <v>53</v>
      </c>
      <c r="C15" s="89" t="s">
        <v>178</v>
      </c>
      <c r="D15" s="92">
        <v>7.0000000000000007E-2</v>
      </c>
      <c r="E15" s="92">
        <v>0.04</v>
      </c>
      <c r="F15" s="93">
        <f t="shared" si="0"/>
        <v>0.10752688172043012</v>
      </c>
      <c r="G15" s="93">
        <f t="shared" si="1"/>
        <v>0.13541666666666669</v>
      </c>
      <c r="H15" s="92"/>
      <c r="I15" s="92">
        <v>0.17</v>
      </c>
      <c r="J15" s="92" t="s">
        <v>696</v>
      </c>
      <c r="K15" s="92"/>
    </row>
    <row r="16" spans="2:13" x14ac:dyDescent="0.2">
      <c r="B16" s="89" t="s">
        <v>179</v>
      </c>
      <c r="C16" s="89" t="s">
        <v>180</v>
      </c>
      <c r="D16" s="92">
        <v>7.0000000000000007E-2</v>
      </c>
      <c r="E16" s="92">
        <v>0.04</v>
      </c>
      <c r="F16" s="93">
        <f t="shared" si="0"/>
        <v>0.12903225806451613</v>
      </c>
      <c r="G16" s="93">
        <f t="shared" si="1"/>
        <v>0.15625</v>
      </c>
      <c r="H16" s="92"/>
      <c r="I16" s="92">
        <v>0.19</v>
      </c>
      <c r="J16" s="92" t="s">
        <v>695</v>
      </c>
      <c r="K16" s="92"/>
    </row>
    <row r="17" spans="2:11" x14ac:dyDescent="0.2">
      <c r="B17" s="89" t="s">
        <v>181</v>
      </c>
      <c r="C17" s="89" t="s">
        <v>182</v>
      </c>
      <c r="D17" s="92">
        <v>7.0000000000000007E-2</v>
      </c>
      <c r="E17" s="92">
        <v>0.04</v>
      </c>
      <c r="F17" s="93">
        <f t="shared" si="0"/>
        <v>0.13978494623655915</v>
      </c>
      <c r="G17" s="93">
        <f t="shared" si="1"/>
        <v>0.16666666666666669</v>
      </c>
      <c r="H17" s="92"/>
      <c r="I17" s="92">
        <v>0.2</v>
      </c>
      <c r="J17" s="92" t="s">
        <v>699</v>
      </c>
      <c r="K17" s="92"/>
    </row>
    <row r="18" spans="2:11" x14ac:dyDescent="0.2">
      <c r="B18" s="89" t="s">
        <v>150</v>
      </c>
      <c r="C18" s="89" t="s">
        <v>183</v>
      </c>
      <c r="D18" s="92">
        <v>7.0000000000000007E-2</v>
      </c>
      <c r="E18" s="92">
        <v>0.04</v>
      </c>
      <c r="F18" s="93">
        <f t="shared" si="0"/>
        <v>0.14516129032258063</v>
      </c>
      <c r="G18" s="93">
        <f t="shared" si="1"/>
        <v>0.17187499999999997</v>
      </c>
      <c r="H18" s="92"/>
      <c r="I18" s="92">
        <v>0.20499999999999999</v>
      </c>
      <c r="J18" s="92" t="s">
        <v>703</v>
      </c>
      <c r="K18" s="92"/>
    </row>
    <row r="19" spans="2:11" x14ac:dyDescent="0.2">
      <c r="B19" s="89" t="s">
        <v>184</v>
      </c>
      <c r="C19" s="89" t="s">
        <v>185</v>
      </c>
      <c r="D19" s="92">
        <v>7.0000000000000007E-2</v>
      </c>
      <c r="E19" s="92">
        <v>0.04</v>
      </c>
      <c r="F19" s="93">
        <f t="shared" si="0"/>
        <v>0.16666666666666669</v>
      </c>
      <c r="G19" s="93">
        <f t="shared" si="1"/>
        <v>0.19270833333333334</v>
      </c>
      <c r="H19" s="92"/>
      <c r="I19" s="92">
        <v>0.22500000000000001</v>
      </c>
      <c r="J19" s="92" t="s">
        <v>707</v>
      </c>
      <c r="K19" s="92"/>
    </row>
    <row r="20" spans="2:11" x14ac:dyDescent="0.2">
      <c r="B20" s="89" t="s">
        <v>54</v>
      </c>
      <c r="C20" s="89" t="s">
        <v>186</v>
      </c>
      <c r="D20" s="92">
        <v>0.12</v>
      </c>
      <c r="E20" s="92">
        <v>0.04</v>
      </c>
      <c r="F20" s="93">
        <f t="shared" si="0"/>
        <v>8.5227272727272735E-2</v>
      </c>
      <c r="G20" s="93">
        <f t="shared" si="1"/>
        <v>0.16145833333333334</v>
      </c>
      <c r="H20" s="92"/>
      <c r="I20" s="92">
        <v>0.19500000000000001</v>
      </c>
      <c r="J20" s="92" t="s">
        <v>704</v>
      </c>
      <c r="K20" s="92"/>
    </row>
    <row r="21" spans="2:11" x14ac:dyDescent="0.2">
      <c r="B21" s="89" t="s">
        <v>187</v>
      </c>
      <c r="C21" s="89" t="s">
        <v>188</v>
      </c>
      <c r="D21" s="92">
        <v>0.12</v>
      </c>
      <c r="E21" s="92">
        <v>0.04</v>
      </c>
      <c r="F21" s="93">
        <f t="shared" si="0"/>
        <v>0.11363636363636365</v>
      </c>
      <c r="G21" s="93">
        <f t="shared" si="1"/>
        <v>0.1875</v>
      </c>
      <c r="H21" s="92"/>
      <c r="I21" s="92">
        <v>0.22</v>
      </c>
      <c r="J21" s="92" t="s">
        <v>702</v>
      </c>
      <c r="K21" s="92"/>
    </row>
    <row r="22" spans="2:11" x14ac:dyDescent="0.2">
      <c r="B22" s="89" t="s">
        <v>189</v>
      </c>
      <c r="C22" s="89" t="s">
        <v>190</v>
      </c>
      <c r="D22" s="92">
        <v>7.0000000000000007E-2</v>
      </c>
      <c r="E22" s="92">
        <v>0.04</v>
      </c>
      <c r="F22" s="93">
        <f t="shared" si="0"/>
        <v>0.13978494623655915</v>
      </c>
      <c r="G22" s="93">
        <f t="shared" si="1"/>
        <v>0.16666666666666669</v>
      </c>
      <c r="H22" s="92"/>
      <c r="I22" s="92">
        <v>0.2</v>
      </c>
      <c r="J22" s="92" t="s">
        <v>699</v>
      </c>
      <c r="K22" s="92"/>
    </row>
    <row r="23" spans="2:11" x14ac:dyDescent="0.2">
      <c r="B23" s="89" t="s">
        <v>191</v>
      </c>
      <c r="C23" s="89" t="s">
        <v>192</v>
      </c>
      <c r="D23" s="92">
        <v>7.0000000000000007E-2</v>
      </c>
      <c r="E23" s="92">
        <v>0.04</v>
      </c>
      <c r="F23" s="93">
        <f t="shared" si="0"/>
        <v>0.13440860215053765</v>
      </c>
      <c r="G23" s="93">
        <f t="shared" si="1"/>
        <v>0.16145833333333334</v>
      </c>
      <c r="H23" s="92" t="s">
        <v>158</v>
      </c>
      <c r="I23" s="92">
        <v>0.19500000000000001</v>
      </c>
      <c r="J23" s="92" t="s">
        <v>704</v>
      </c>
      <c r="K23" s="92" t="s">
        <v>705</v>
      </c>
    </row>
    <row r="24" spans="2:11" x14ac:dyDescent="0.2">
      <c r="B24" s="89" t="s">
        <v>193</v>
      </c>
      <c r="C24" s="89" t="s">
        <v>533</v>
      </c>
      <c r="D24" s="92">
        <v>7.0000000000000007E-2</v>
      </c>
      <c r="E24" s="92">
        <v>0.04</v>
      </c>
      <c r="F24" s="93">
        <f t="shared" si="0"/>
        <v>0.13978494623655915</v>
      </c>
      <c r="G24" s="93">
        <f t="shared" si="1"/>
        <v>0.16666666666666669</v>
      </c>
      <c r="H24" s="92" t="s">
        <v>158</v>
      </c>
      <c r="I24" s="92">
        <v>0.2</v>
      </c>
      <c r="J24" s="92" t="s">
        <v>699</v>
      </c>
      <c r="K24" s="92" t="s">
        <v>700</v>
      </c>
    </row>
    <row r="25" spans="2:11" x14ac:dyDescent="0.2">
      <c r="B25" s="89" t="s">
        <v>55</v>
      </c>
      <c r="C25" s="89" t="s">
        <v>194</v>
      </c>
      <c r="D25" s="92">
        <v>0.12</v>
      </c>
      <c r="E25" s="92">
        <v>0.04</v>
      </c>
      <c r="F25" s="93">
        <f t="shared" si="0"/>
        <v>5.6818181818181837E-2</v>
      </c>
      <c r="G25" s="93">
        <f t="shared" si="1"/>
        <v>0.13541666666666669</v>
      </c>
      <c r="H25" s="92"/>
      <c r="I25" s="92">
        <v>0.17</v>
      </c>
      <c r="J25" s="92" t="s">
        <v>696</v>
      </c>
      <c r="K25" s="92"/>
    </row>
    <row r="26" spans="2:11" x14ac:dyDescent="0.2">
      <c r="B26" s="89" t="s">
        <v>195</v>
      </c>
      <c r="C26" s="89" t="s">
        <v>196</v>
      </c>
      <c r="D26" s="92">
        <v>0.12</v>
      </c>
      <c r="E26" s="92">
        <v>0.04</v>
      </c>
      <c r="F26" s="93">
        <f t="shared" si="0"/>
        <v>5.6818181818181837E-2</v>
      </c>
      <c r="G26" s="93">
        <f t="shared" si="1"/>
        <v>0.13541666666666669</v>
      </c>
      <c r="H26" s="92"/>
      <c r="I26" s="92">
        <v>0.17</v>
      </c>
      <c r="J26" s="92" t="s">
        <v>696</v>
      </c>
      <c r="K26" s="92"/>
    </row>
    <row r="27" spans="2:11" x14ac:dyDescent="0.2">
      <c r="B27" s="89" t="s">
        <v>197</v>
      </c>
      <c r="C27" s="89" t="s">
        <v>198</v>
      </c>
      <c r="D27" s="92">
        <v>7.0000000000000007E-2</v>
      </c>
      <c r="E27" s="92">
        <v>0.04</v>
      </c>
      <c r="F27" s="93">
        <f t="shared" si="0"/>
        <v>0.13978494623655915</v>
      </c>
      <c r="G27" s="93">
        <f t="shared" si="1"/>
        <v>0.16666666666666669</v>
      </c>
      <c r="H27" s="92"/>
      <c r="I27" s="92">
        <v>0.2</v>
      </c>
      <c r="J27" s="92" t="s">
        <v>699</v>
      </c>
      <c r="K27" s="92"/>
    </row>
    <row r="28" spans="2:11" x14ac:dyDescent="0.2">
      <c r="B28" s="89" t="s">
        <v>199</v>
      </c>
      <c r="C28" s="89" t="s">
        <v>200</v>
      </c>
      <c r="D28" s="92">
        <v>0</v>
      </c>
      <c r="E28" s="92">
        <v>0</v>
      </c>
      <c r="F28" s="93">
        <v>0</v>
      </c>
      <c r="G28" s="93">
        <v>0</v>
      </c>
      <c r="H28" s="92"/>
      <c r="I28" s="92">
        <v>0.18</v>
      </c>
      <c r="J28" s="92" t="s">
        <v>715</v>
      </c>
      <c r="K28" s="92"/>
    </row>
    <row r="29" spans="2:11" x14ac:dyDescent="0.2">
      <c r="B29" s="89" t="s">
        <v>201</v>
      </c>
      <c r="C29" s="89" t="s">
        <v>202</v>
      </c>
      <c r="D29" s="92">
        <v>7.0000000000000007E-2</v>
      </c>
      <c r="E29" s="92">
        <v>0.04</v>
      </c>
      <c r="F29" s="93">
        <f>(I29-D29)/(1-D29)</f>
        <v>0.13978494623655915</v>
      </c>
      <c r="G29" s="93">
        <f>(I29-E29)/(1-E29)</f>
        <v>0.16666666666666669</v>
      </c>
      <c r="H29" s="92"/>
      <c r="I29" s="92">
        <v>0.2</v>
      </c>
      <c r="J29" s="92" t="s">
        <v>699</v>
      </c>
      <c r="K29" s="92"/>
    </row>
  </sheetData>
  <sheetProtection sheet="1" objects="1" scenarios="1"/>
  <autoFilter ref="B2:K29" xr:uid="{3F0F5481-F24D-4A06-9FA7-D6545EE8397C}"/>
  <conditionalFormatting sqref="B1:B1048576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  <customProperties>
    <customPr name="_pios_id" r:id="rId2"/>
  </customProperties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C6A8A-6A39-4904-8A1A-058DD88FF33F}">
  <dimension ref="B1:R42"/>
  <sheetViews>
    <sheetView showGridLines="0" workbookViewId="0">
      <selection activeCell="C44" sqref="C44"/>
    </sheetView>
  </sheetViews>
  <sheetFormatPr defaultRowHeight="12.75" x14ac:dyDescent="0.2"/>
  <cols>
    <col min="2" max="2" width="21.7109375" bestFit="1" customWidth="1"/>
    <col min="3" max="3" width="13.5703125" bestFit="1" customWidth="1"/>
    <col min="4" max="16" width="10.28515625" customWidth="1"/>
    <col min="18" max="18" width="57.85546875" bestFit="1" customWidth="1"/>
  </cols>
  <sheetData>
    <row r="1" spans="2:16" ht="24" customHeight="1" x14ac:dyDescent="0.2"/>
    <row r="2" spans="2:16" ht="24" customHeight="1" x14ac:dyDescent="0.2">
      <c r="C2" s="266" t="s">
        <v>338</v>
      </c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</row>
    <row r="3" spans="2:16" s="28" customFormat="1" ht="21" customHeight="1" x14ac:dyDescent="0.2">
      <c r="B3" s="35"/>
      <c r="C3" s="35" t="s">
        <v>334</v>
      </c>
      <c r="D3" s="33">
        <v>0</v>
      </c>
      <c r="E3" s="33">
        <v>0.12</v>
      </c>
      <c r="F3" s="33">
        <v>0.17</v>
      </c>
      <c r="G3" s="33">
        <v>0.17499999999999999</v>
      </c>
      <c r="H3" s="33">
        <v>0.18</v>
      </c>
      <c r="I3" s="33">
        <v>0.19</v>
      </c>
      <c r="J3" s="33">
        <v>0.19500000000000001</v>
      </c>
      <c r="K3" s="33">
        <v>0.2</v>
      </c>
      <c r="L3" s="33">
        <v>0.20499999999999999</v>
      </c>
      <c r="M3" s="33">
        <v>0.21</v>
      </c>
      <c r="N3" s="33">
        <v>0.22</v>
      </c>
      <c r="O3" s="33">
        <v>0.22500000000000001</v>
      </c>
      <c r="P3" s="33">
        <v>0.23</v>
      </c>
    </row>
    <row r="4" spans="2:16" s="28" customFormat="1" ht="21" customHeight="1" x14ac:dyDescent="0.2">
      <c r="B4" s="268" t="s">
        <v>335</v>
      </c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</row>
    <row r="5" spans="2:16" s="28" customFormat="1" ht="21" customHeight="1" x14ac:dyDescent="0.2">
      <c r="B5" s="35" t="str">
        <f>C5&amp;" - "&amp;$B$4</f>
        <v>POSITIVA - POSITIVA</v>
      </c>
      <c r="C5" s="214" t="s">
        <v>335</v>
      </c>
      <c r="D5" s="163">
        <v>0.82</v>
      </c>
      <c r="E5" s="163">
        <v>0.93181800000000004</v>
      </c>
      <c r="F5" s="163">
        <v>0.98795200000000005</v>
      </c>
      <c r="G5" s="163">
        <v>0.99393900000000002</v>
      </c>
      <c r="H5" s="163">
        <v>1</v>
      </c>
      <c r="I5" s="163">
        <v>1.012346</v>
      </c>
      <c r="J5" s="163">
        <v>1.0186338693724299</v>
      </c>
      <c r="K5" s="163">
        <v>1.0249999999999999</v>
      </c>
      <c r="L5" s="163">
        <v>1.03144674846727</v>
      </c>
      <c r="M5" s="163">
        <v>1.0379750000000001</v>
      </c>
      <c r="N5" s="163">
        <v>1.051282</v>
      </c>
      <c r="O5" s="163">
        <v>1.058065</v>
      </c>
      <c r="P5" s="163">
        <v>1.064935</v>
      </c>
    </row>
    <row r="6" spans="2:16" s="28" customFormat="1" ht="21" customHeight="1" x14ac:dyDescent="0.2">
      <c r="B6" s="35" t="str">
        <f t="shared" ref="B6" si="0">C6&amp;" - "&amp;$B$4</f>
        <v>NEGATIVA - POSITIVA</v>
      </c>
      <c r="C6" s="35" t="s">
        <v>336</v>
      </c>
      <c r="D6" s="219">
        <v>0.71251200000000003</v>
      </c>
      <c r="E6" s="219">
        <v>0.80967299999999998</v>
      </c>
      <c r="F6" s="219">
        <v>0.85844799999999999</v>
      </c>
      <c r="G6" s="219">
        <v>0.86365099999999995</v>
      </c>
      <c r="H6" s="219">
        <v>0.86891700000000005</v>
      </c>
      <c r="I6" s="219">
        <v>0.87964500000000001</v>
      </c>
      <c r="J6" s="219">
        <v>0.88510800000000001</v>
      </c>
      <c r="K6" s="219">
        <v>0.89063999999999999</v>
      </c>
      <c r="L6" s="219">
        <v>0.89824199999999998</v>
      </c>
      <c r="M6" s="219">
        <v>0.90191399999999999</v>
      </c>
      <c r="N6" s="219">
        <v>0.91347699999999998</v>
      </c>
      <c r="O6" s="219">
        <v>0.91937000000000002</v>
      </c>
      <c r="P6" s="219">
        <v>0.92534000000000005</v>
      </c>
    </row>
    <row r="7" spans="2:16" s="28" customFormat="1" ht="21" customHeight="1" x14ac:dyDescent="0.2">
      <c r="B7" s="35" t="str">
        <f>C7&amp;" - "&amp;$B$4</f>
        <v>NEUTRA - POSITIVA</v>
      </c>
      <c r="C7" s="35" t="s">
        <v>337</v>
      </c>
      <c r="D7" s="219">
        <v>0.737483</v>
      </c>
      <c r="E7" s="219">
        <v>0.83804900000000004</v>
      </c>
      <c r="F7" s="219">
        <v>0.88853300000000002</v>
      </c>
      <c r="G7" s="219">
        <v>0.89391900000000002</v>
      </c>
      <c r="H7" s="219">
        <v>0.89936899999999997</v>
      </c>
      <c r="I7" s="219">
        <v>0.91047299999999998</v>
      </c>
      <c r="J7" s="219">
        <v>0.91612800000000005</v>
      </c>
      <c r="K7" s="219">
        <v>0.92185300000000003</v>
      </c>
      <c r="L7" s="219">
        <v>0.927651</v>
      </c>
      <c r="M7" s="219">
        <v>0.93352199999999996</v>
      </c>
      <c r="N7" s="219">
        <v>0.94549099999999997</v>
      </c>
      <c r="O7" s="219">
        <v>0.95159099999999996</v>
      </c>
      <c r="P7" s="219">
        <v>0.95777000000000001</v>
      </c>
    </row>
    <row r="8" spans="2:16" s="28" customFormat="1" ht="21" customHeight="1" x14ac:dyDescent="0.2">
      <c r="B8" s="268" t="s">
        <v>336</v>
      </c>
      <c r="C8" s="269"/>
      <c r="D8" s="269"/>
      <c r="E8" s="269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</row>
    <row r="9" spans="2:16" s="28" customFormat="1" ht="21" customHeight="1" x14ac:dyDescent="0.2">
      <c r="B9" s="35" t="str">
        <f>C9&amp;" - "&amp;$B$8</f>
        <v>POSITIVA - NEGATIVA</v>
      </c>
      <c r="C9" s="35" t="s">
        <v>335</v>
      </c>
      <c r="D9" s="217">
        <v>0.91839999999999999</v>
      </c>
      <c r="E9" s="217">
        <v>1.0612919999999999</v>
      </c>
      <c r="F9" s="217">
        <v>1.1348929999999999</v>
      </c>
      <c r="G9" s="217">
        <v>1.142819</v>
      </c>
      <c r="H9" s="217">
        <v>1.1508579999999999</v>
      </c>
      <c r="I9" s="217">
        <v>1.167279</v>
      </c>
      <c r="J9" s="217">
        <v>1.175667</v>
      </c>
      <c r="K9" s="217">
        <v>1.184177</v>
      </c>
      <c r="L9" s="217">
        <v>1.1928110000000001</v>
      </c>
      <c r="M9" s="217">
        <v>1.2015720000000001</v>
      </c>
      <c r="N9" s="217">
        <v>1.2194879999999999</v>
      </c>
      <c r="O9" s="217">
        <v>1.228648</v>
      </c>
      <c r="P9" s="217">
        <v>1.2379469999999999</v>
      </c>
    </row>
    <row r="10" spans="2:16" s="28" customFormat="1" ht="21" customHeight="1" x14ac:dyDescent="0.2">
      <c r="B10" s="35" t="str">
        <f t="shared" ref="B10:B11" si="1">C10&amp;" - "&amp;$B$8</f>
        <v>NEGATIVA - NEGATIVA</v>
      </c>
      <c r="C10" s="214" t="s">
        <v>336</v>
      </c>
      <c r="D10" s="217">
        <v>0.798014</v>
      </c>
      <c r="E10" s="217">
        <v>0.92217499999999997</v>
      </c>
      <c r="F10" s="217">
        <v>0.986128</v>
      </c>
      <c r="G10" s="217">
        <v>0.99301499999999998</v>
      </c>
      <c r="H10" s="217">
        <v>1</v>
      </c>
      <c r="I10" s="217">
        <v>1.0142690000000001</v>
      </c>
      <c r="J10" s="217">
        <v>1.021557</v>
      </c>
      <c r="K10" s="217">
        <v>1.0289520000000001</v>
      </c>
      <c r="L10" s="217">
        <v>1.0364541659238744</v>
      </c>
      <c r="M10" s="217">
        <v>1.0440670000000001</v>
      </c>
      <c r="N10" s="217">
        <v>1.059634</v>
      </c>
      <c r="O10" s="217">
        <v>1.067593</v>
      </c>
      <c r="P10" s="217">
        <v>1.0756730000000001</v>
      </c>
    </row>
    <row r="11" spans="2:16" s="28" customFormat="1" ht="21" customHeight="1" x14ac:dyDescent="0.2">
      <c r="B11" s="35" t="str">
        <f t="shared" si="1"/>
        <v>NEUTRA - NEGATIVA</v>
      </c>
      <c r="C11" s="35" t="s">
        <v>337</v>
      </c>
      <c r="D11" s="217">
        <v>0.82598099999999997</v>
      </c>
      <c r="E11" s="217">
        <v>0.95449399999999995</v>
      </c>
      <c r="F11" s="217">
        <v>1.020688</v>
      </c>
      <c r="G11" s="217">
        <v>1.027817</v>
      </c>
      <c r="H11" s="217">
        <v>1.0350459999999999</v>
      </c>
      <c r="I11" s="217">
        <v>1.0498149999999999</v>
      </c>
      <c r="J11" s="217">
        <v>1.0573589999999999</v>
      </c>
      <c r="K11" s="217">
        <v>1.0650120000000001</v>
      </c>
      <c r="L11" s="217">
        <v>1.072778</v>
      </c>
      <c r="M11" s="217">
        <v>1.080657</v>
      </c>
      <c r="N11" s="217">
        <v>1.09677</v>
      </c>
      <c r="O11" s="217">
        <v>1.105008</v>
      </c>
      <c r="P11" s="217">
        <v>1.1133710000000001</v>
      </c>
    </row>
    <row r="12" spans="2:16" s="28" customFormat="1" ht="21" customHeight="1" x14ac:dyDescent="0.2">
      <c r="B12" s="268" t="s">
        <v>337</v>
      </c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</row>
    <row r="13" spans="2:16" s="28" customFormat="1" ht="21" customHeight="1" x14ac:dyDescent="0.2">
      <c r="B13" s="35" t="str">
        <f>C13&amp;" - "&amp;$B$12</f>
        <v>POSITIVA - NEUTRA</v>
      </c>
      <c r="C13" s="35" t="s">
        <v>335</v>
      </c>
      <c r="D13" s="217">
        <v>0.89355200000000001</v>
      </c>
      <c r="E13" s="217">
        <v>1.0281359999999999</v>
      </c>
      <c r="F13" s="217">
        <v>1.0969949999999999</v>
      </c>
      <c r="G13" s="217">
        <v>1.104393</v>
      </c>
      <c r="H13" s="217">
        <v>1.11189</v>
      </c>
      <c r="I13" s="217">
        <v>1.1271960000000001</v>
      </c>
      <c r="J13" s="217">
        <v>1.135008</v>
      </c>
      <c r="K13" s="217">
        <v>1.14293</v>
      </c>
      <c r="L13" s="217">
        <v>1.150963</v>
      </c>
      <c r="M13" s="217">
        <v>1.1591089999999999</v>
      </c>
      <c r="N13" s="217">
        <v>1.175754</v>
      </c>
      <c r="O13" s="217">
        <v>1.184258</v>
      </c>
      <c r="P13" s="217">
        <v>1.192885</v>
      </c>
    </row>
    <row r="14" spans="2:16" s="28" customFormat="1" ht="21" customHeight="1" x14ac:dyDescent="0.2">
      <c r="B14" s="35" t="str">
        <f t="shared" ref="B14:B15" si="2">C14&amp;" - "&amp;$B$12</f>
        <v>NEGATIVA - NEUTRA</v>
      </c>
      <c r="C14" s="35" t="s">
        <v>336</v>
      </c>
      <c r="D14" s="217">
        <v>0.77642199999999995</v>
      </c>
      <c r="E14" s="217">
        <v>0.89336499999999996</v>
      </c>
      <c r="F14" s="217">
        <v>0.95319799999999999</v>
      </c>
      <c r="G14" s="217">
        <v>0.95962599999999998</v>
      </c>
      <c r="H14" s="217">
        <v>0.96614100000000003</v>
      </c>
      <c r="I14" s="217">
        <v>0.97943999999999998</v>
      </c>
      <c r="J14" s="217">
        <v>0.98622799999999999</v>
      </c>
      <c r="K14" s="217">
        <v>0.99311099999999997</v>
      </c>
      <c r="L14" s="217">
        <v>1.0000910000000001</v>
      </c>
      <c r="M14" s="217">
        <v>1.0071699999999999</v>
      </c>
      <c r="N14" s="217">
        <v>1.021633</v>
      </c>
      <c r="O14" s="217">
        <v>1.0290220000000001</v>
      </c>
      <c r="P14" s="217">
        <v>1.0365180000000001</v>
      </c>
    </row>
    <row r="15" spans="2:16" s="28" customFormat="1" ht="21" customHeight="1" x14ac:dyDescent="0.2">
      <c r="B15" s="35" t="str">
        <f t="shared" si="2"/>
        <v>NEUTRA - NEUTRA</v>
      </c>
      <c r="C15" s="214" t="s">
        <v>337</v>
      </c>
      <c r="D15" s="217">
        <v>0.80363300000000004</v>
      </c>
      <c r="E15" s="217">
        <v>0.924674</v>
      </c>
      <c r="F15" s="217">
        <v>0.98660400000000004</v>
      </c>
      <c r="G15" s="217">
        <v>0.99325699999999995</v>
      </c>
      <c r="H15" s="217">
        <v>1</v>
      </c>
      <c r="I15" s="217">
        <v>1.0137659999999999</v>
      </c>
      <c r="J15" s="217">
        <v>1.0207919999999999</v>
      </c>
      <c r="K15" s="217">
        <v>1.0279160000000001</v>
      </c>
      <c r="L15" s="217">
        <v>1.0351398939809719</v>
      </c>
      <c r="M15" s="217">
        <v>1.042467</v>
      </c>
      <c r="N15" s="217">
        <v>1.057437</v>
      </c>
      <c r="O15" s="217">
        <v>1.0650850000000001</v>
      </c>
      <c r="P15" s="217">
        <v>1.0728439999999999</v>
      </c>
    </row>
    <row r="16" spans="2:16" x14ac:dyDescent="0.2"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2:18" x14ac:dyDescent="0.2">
      <c r="B17" s="264" t="s">
        <v>335</v>
      </c>
      <c r="C17" s="265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5"/>
      <c r="O17" s="265"/>
      <c r="P17" s="265"/>
      <c r="Q17" s="26"/>
      <c r="R17" s="220" t="s">
        <v>761</v>
      </c>
    </row>
    <row r="18" spans="2:18" x14ac:dyDescent="0.2">
      <c r="B18" s="270"/>
      <c r="C18" t="s">
        <v>758</v>
      </c>
      <c r="D18" s="213">
        <v>100</v>
      </c>
      <c r="E18" s="213">
        <v>100</v>
      </c>
      <c r="F18" s="213">
        <v>100</v>
      </c>
      <c r="G18" s="213">
        <v>100</v>
      </c>
      <c r="H18" s="213">
        <v>100</v>
      </c>
      <c r="I18" s="213">
        <v>100</v>
      </c>
      <c r="J18" s="213">
        <v>100</v>
      </c>
      <c r="K18" s="213">
        <v>100</v>
      </c>
      <c r="L18" s="213">
        <v>100</v>
      </c>
      <c r="M18" s="213">
        <v>100</v>
      </c>
      <c r="N18" s="213">
        <v>100</v>
      </c>
      <c r="O18" s="213">
        <v>100</v>
      </c>
      <c r="P18" s="213">
        <v>100</v>
      </c>
      <c r="Q18" s="26"/>
      <c r="R18" s="221">
        <v>0.215</v>
      </c>
    </row>
    <row r="19" spans="2:18" x14ac:dyDescent="0.2">
      <c r="B19" s="270"/>
      <c r="C19" s="28" t="s">
        <v>755</v>
      </c>
      <c r="D19" s="26">
        <f t="shared" ref="D19:P19" si="3">D18*D5</f>
        <v>82</v>
      </c>
      <c r="E19" s="26">
        <f t="shared" si="3"/>
        <v>93.18180000000001</v>
      </c>
      <c r="F19" s="26">
        <f t="shared" si="3"/>
        <v>98.795200000000008</v>
      </c>
      <c r="G19" s="26">
        <f t="shared" si="3"/>
        <v>99.393900000000002</v>
      </c>
      <c r="H19" s="26">
        <f t="shared" si="3"/>
        <v>100</v>
      </c>
      <c r="I19" s="26">
        <f t="shared" si="3"/>
        <v>101.2346</v>
      </c>
      <c r="J19" s="26">
        <f t="shared" si="3"/>
        <v>101.86338693724299</v>
      </c>
      <c r="K19" s="26">
        <f t="shared" si="3"/>
        <v>102.49999999999999</v>
      </c>
      <c r="L19" s="26">
        <f t="shared" si="3"/>
        <v>103.144674846727</v>
      </c>
      <c r="M19" s="26">
        <f t="shared" si="3"/>
        <v>103.79750000000001</v>
      </c>
      <c r="N19" s="26">
        <f t="shared" si="3"/>
        <v>105.12820000000001</v>
      </c>
      <c r="O19" s="26">
        <f t="shared" si="3"/>
        <v>105.8065</v>
      </c>
      <c r="P19" s="26">
        <f t="shared" si="3"/>
        <v>106.4935</v>
      </c>
      <c r="Q19" s="26"/>
      <c r="R19" s="221">
        <v>0.25</v>
      </c>
    </row>
    <row r="20" spans="2:18" x14ac:dyDescent="0.2">
      <c r="B20" s="270"/>
      <c r="C20" t="s">
        <v>538</v>
      </c>
      <c r="D20" s="26">
        <f t="shared" ref="D20:P20" si="4">D19*D3</f>
        <v>0</v>
      </c>
      <c r="E20" s="26">
        <f t="shared" si="4"/>
        <v>11.181816000000001</v>
      </c>
      <c r="F20" s="26">
        <f t="shared" si="4"/>
        <v>16.795184000000003</v>
      </c>
      <c r="G20" s="26">
        <f t="shared" si="4"/>
        <v>17.393932499999998</v>
      </c>
      <c r="H20" s="26">
        <f t="shared" si="4"/>
        <v>18</v>
      </c>
      <c r="I20" s="26">
        <f t="shared" si="4"/>
        <v>19.234574000000002</v>
      </c>
      <c r="J20" s="26">
        <f t="shared" si="4"/>
        <v>19.863360452762386</v>
      </c>
      <c r="K20" s="26">
        <f t="shared" si="4"/>
        <v>20.5</v>
      </c>
      <c r="L20" s="26">
        <f t="shared" si="4"/>
        <v>21.144658343579035</v>
      </c>
      <c r="M20" s="26">
        <f t="shared" si="4"/>
        <v>21.797475000000002</v>
      </c>
      <c r="N20" s="26">
        <f t="shared" si="4"/>
        <v>23.128204</v>
      </c>
      <c r="O20" s="26">
        <f t="shared" si="4"/>
        <v>23.806462500000002</v>
      </c>
      <c r="P20" s="26">
        <f t="shared" si="4"/>
        <v>24.493504999999999</v>
      </c>
      <c r="Q20" s="26"/>
      <c r="R20" s="222">
        <v>0.26</v>
      </c>
    </row>
    <row r="21" spans="2:18" x14ac:dyDescent="0.2">
      <c r="B21" s="270"/>
      <c r="C21" t="s">
        <v>757</v>
      </c>
      <c r="D21" s="26">
        <f>D19-D20</f>
        <v>82</v>
      </c>
      <c r="E21" s="26">
        <f t="shared" ref="E21:P21" si="5">E19-E20</f>
        <v>81.999984000000012</v>
      </c>
      <c r="F21" s="26">
        <f t="shared" si="5"/>
        <v>82.000016000000002</v>
      </c>
      <c r="G21" s="26">
        <f t="shared" si="5"/>
        <v>81.999967499999997</v>
      </c>
      <c r="H21" s="26">
        <f t="shared" si="5"/>
        <v>82</v>
      </c>
      <c r="I21" s="26">
        <f t="shared" si="5"/>
        <v>82.000025999999991</v>
      </c>
      <c r="J21" s="26">
        <f t="shared" si="5"/>
        <v>82.0000264844806</v>
      </c>
      <c r="K21" s="26">
        <f t="shared" si="5"/>
        <v>81.999999999999986</v>
      </c>
      <c r="L21" s="26">
        <f t="shared" si="5"/>
        <v>82.000016503147961</v>
      </c>
      <c r="M21" s="26">
        <f t="shared" si="5"/>
        <v>82.000025000000008</v>
      </c>
      <c r="N21" s="26">
        <f t="shared" si="5"/>
        <v>81.99999600000001</v>
      </c>
      <c r="O21" s="26">
        <f t="shared" si="5"/>
        <v>82.000037499999991</v>
      </c>
      <c r="P21" s="26">
        <f t="shared" si="5"/>
        <v>81.999994999999998</v>
      </c>
      <c r="Q21" s="26"/>
      <c r="R21" s="221">
        <v>0.27</v>
      </c>
    </row>
    <row r="22" spans="2:18" x14ac:dyDescent="0.2">
      <c r="B22" s="264" t="s">
        <v>336</v>
      </c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"/>
      <c r="R22" s="222">
        <v>0.28999999999999998</v>
      </c>
    </row>
    <row r="23" spans="2:18" x14ac:dyDescent="0.2">
      <c r="C23" t="s">
        <v>758</v>
      </c>
      <c r="D23" s="26">
        <v>100</v>
      </c>
      <c r="E23" s="26">
        <v>100</v>
      </c>
      <c r="F23" s="26">
        <v>100</v>
      </c>
      <c r="G23" s="26">
        <v>100</v>
      </c>
      <c r="H23" s="26">
        <v>100</v>
      </c>
      <c r="I23" s="26">
        <v>100</v>
      </c>
      <c r="J23" s="26">
        <v>100</v>
      </c>
      <c r="K23" s="26">
        <v>100</v>
      </c>
      <c r="L23" s="26">
        <v>100</v>
      </c>
      <c r="M23" s="26">
        <v>100</v>
      </c>
      <c r="N23" s="26">
        <v>100</v>
      </c>
      <c r="O23" s="26">
        <v>100</v>
      </c>
      <c r="P23" s="26">
        <v>100</v>
      </c>
      <c r="Q23" s="26"/>
    </row>
    <row r="24" spans="2:18" x14ac:dyDescent="0.2">
      <c r="C24" t="s">
        <v>755</v>
      </c>
      <c r="D24" s="26">
        <f t="shared" ref="D24:P24" si="6">D23*D10</f>
        <v>79.801400000000001</v>
      </c>
      <c r="E24" s="26">
        <f t="shared" si="6"/>
        <v>92.217500000000001</v>
      </c>
      <c r="F24" s="26">
        <f t="shared" si="6"/>
        <v>98.612800000000007</v>
      </c>
      <c r="G24" s="26">
        <f t="shared" si="6"/>
        <v>99.301500000000004</v>
      </c>
      <c r="H24" s="26">
        <f t="shared" si="6"/>
        <v>100</v>
      </c>
      <c r="I24" s="26">
        <f t="shared" si="6"/>
        <v>101.4269</v>
      </c>
      <c r="J24" s="26">
        <f t="shared" si="6"/>
        <v>102.15570000000001</v>
      </c>
      <c r="K24" s="26">
        <f t="shared" si="6"/>
        <v>102.8952</v>
      </c>
      <c r="L24" s="26">
        <f t="shared" si="6"/>
        <v>103.64541659238743</v>
      </c>
      <c r="M24" s="26">
        <f t="shared" si="6"/>
        <v>104.4067</v>
      </c>
      <c r="N24" s="26">
        <f t="shared" si="6"/>
        <v>105.96339999999999</v>
      </c>
      <c r="O24" s="26">
        <f t="shared" si="6"/>
        <v>106.7593</v>
      </c>
      <c r="P24" s="26">
        <f t="shared" si="6"/>
        <v>107.56730000000002</v>
      </c>
      <c r="Q24" s="26"/>
    </row>
    <row r="25" spans="2:18" x14ac:dyDescent="0.2">
      <c r="C25" t="s">
        <v>538</v>
      </c>
      <c r="D25" s="26">
        <f t="shared" ref="D25:P25" si="7">D24*D3</f>
        <v>0</v>
      </c>
      <c r="E25" s="26">
        <f t="shared" si="7"/>
        <v>11.0661</v>
      </c>
      <c r="F25" s="26">
        <f t="shared" si="7"/>
        <v>16.764176000000003</v>
      </c>
      <c r="G25" s="26">
        <f t="shared" si="7"/>
        <v>17.377762499999999</v>
      </c>
      <c r="H25" s="26">
        <f t="shared" si="7"/>
        <v>18</v>
      </c>
      <c r="I25" s="26">
        <f t="shared" si="7"/>
        <v>19.271111000000001</v>
      </c>
      <c r="J25" s="26">
        <f t="shared" si="7"/>
        <v>19.920361500000002</v>
      </c>
      <c r="K25" s="26">
        <f t="shared" si="7"/>
        <v>20.579040000000003</v>
      </c>
      <c r="L25" s="26">
        <f t="shared" si="7"/>
        <v>21.247310401439425</v>
      </c>
      <c r="M25" s="26">
        <f t="shared" si="7"/>
        <v>21.925407</v>
      </c>
      <c r="N25" s="26">
        <f t="shared" si="7"/>
        <v>23.311947999999997</v>
      </c>
      <c r="O25" s="26">
        <f t="shared" si="7"/>
        <v>24.020842500000001</v>
      </c>
      <c r="P25" s="26">
        <f t="shared" si="7"/>
        <v>24.740479000000004</v>
      </c>
      <c r="Q25" s="26"/>
    </row>
    <row r="26" spans="2:18" x14ac:dyDescent="0.2">
      <c r="C26" t="s">
        <v>756</v>
      </c>
      <c r="D26" s="26">
        <f>D24-D25</f>
        <v>79.801400000000001</v>
      </c>
      <c r="E26" s="26">
        <f t="shared" ref="E26:P26" si="8">E24-E25</f>
        <v>81.151399999999995</v>
      </c>
      <c r="F26" s="26">
        <f t="shared" si="8"/>
        <v>81.848624000000001</v>
      </c>
      <c r="G26" s="26">
        <f t="shared" si="8"/>
        <v>81.923737500000001</v>
      </c>
      <c r="H26" s="26">
        <f t="shared" si="8"/>
        <v>82</v>
      </c>
      <c r="I26" s="26">
        <f t="shared" si="8"/>
        <v>82.155788999999999</v>
      </c>
      <c r="J26" s="26">
        <f t="shared" si="8"/>
        <v>82.235338500000012</v>
      </c>
      <c r="K26" s="26">
        <f t="shared" si="8"/>
        <v>82.316159999999996</v>
      </c>
      <c r="L26" s="26">
        <f t="shared" si="8"/>
        <v>82.398106190948013</v>
      </c>
      <c r="M26" s="26">
        <f t="shared" si="8"/>
        <v>82.481292999999994</v>
      </c>
      <c r="N26" s="26">
        <f t="shared" si="8"/>
        <v>82.651451999999992</v>
      </c>
      <c r="O26" s="26">
        <f t="shared" si="8"/>
        <v>82.738457499999996</v>
      </c>
      <c r="P26" s="26">
        <f t="shared" si="8"/>
        <v>82.82682100000001</v>
      </c>
      <c r="Q26" s="26"/>
    </row>
    <row r="27" spans="2:18" x14ac:dyDescent="0.2">
      <c r="C27" t="s">
        <v>15</v>
      </c>
      <c r="D27" s="26">
        <f>D26*12%</f>
        <v>9.5761679999999991</v>
      </c>
      <c r="E27" s="26">
        <f t="shared" ref="E27:P27" si="9">E26*12%</f>
        <v>9.7381679999999999</v>
      </c>
      <c r="F27" s="26">
        <f t="shared" si="9"/>
        <v>9.821834879999999</v>
      </c>
      <c r="G27" s="26">
        <f t="shared" si="9"/>
        <v>9.8308485000000001</v>
      </c>
      <c r="H27" s="26">
        <f t="shared" si="9"/>
        <v>9.84</v>
      </c>
      <c r="I27" s="26">
        <f t="shared" si="9"/>
        <v>9.8586946799999993</v>
      </c>
      <c r="J27" s="26">
        <f t="shared" si="9"/>
        <v>9.8682406200000017</v>
      </c>
      <c r="K27" s="26">
        <f t="shared" si="9"/>
        <v>9.8779391999999984</v>
      </c>
      <c r="L27" s="26">
        <f t="shared" si="9"/>
        <v>9.8877727429137607</v>
      </c>
      <c r="M27" s="26">
        <f t="shared" si="9"/>
        <v>9.8977551599999991</v>
      </c>
      <c r="N27" s="26">
        <f t="shared" si="9"/>
        <v>9.918174239999999</v>
      </c>
      <c r="O27" s="26">
        <f t="shared" si="9"/>
        <v>9.9286148999999995</v>
      </c>
      <c r="P27" s="26">
        <f t="shared" si="9"/>
        <v>9.9392185200000007</v>
      </c>
      <c r="Q27" s="26"/>
    </row>
    <row r="28" spans="2:18" x14ac:dyDescent="0.2">
      <c r="C28" t="s">
        <v>757</v>
      </c>
      <c r="D28" s="26">
        <f t="shared" ref="D28:P28" si="10">D24-D25-D27</f>
        <v>70.225232000000005</v>
      </c>
      <c r="E28" s="26">
        <f t="shared" si="10"/>
        <v>71.413231999999994</v>
      </c>
      <c r="F28" s="26">
        <f t="shared" si="10"/>
        <v>72.026789120000004</v>
      </c>
      <c r="G28" s="26">
        <f t="shared" si="10"/>
        <v>72.092889</v>
      </c>
      <c r="H28" s="26">
        <f t="shared" si="10"/>
        <v>72.16</v>
      </c>
      <c r="I28" s="26">
        <f t="shared" si="10"/>
        <v>72.297094319999999</v>
      </c>
      <c r="J28" s="26">
        <f t="shared" si="10"/>
        <v>72.367097880000017</v>
      </c>
      <c r="K28" s="26">
        <f t="shared" si="10"/>
        <v>72.438220799999996</v>
      </c>
      <c r="L28" s="26">
        <f t="shared" si="10"/>
        <v>72.51033344803426</v>
      </c>
      <c r="M28" s="26">
        <f t="shared" si="10"/>
        <v>72.583537839999991</v>
      </c>
      <c r="N28" s="26">
        <f t="shared" si="10"/>
        <v>72.733277759999993</v>
      </c>
      <c r="O28" s="26">
        <f t="shared" si="10"/>
        <v>72.809842599999996</v>
      </c>
      <c r="P28" s="26">
        <f t="shared" si="10"/>
        <v>72.887602480000012</v>
      </c>
      <c r="Q28" s="26"/>
      <c r="R28" s="218" t="s">
        <v>759</v>
      </c>
    </row>
    <row r="29" spans="2:18" x14ac:dyDescent="0.2">
      <c r="B29" s="264" t="s">
        <v>337</v>
      </c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  <c r="Q29" s="26"/>
    </row>
    <row r="30" spans="2:18" x14ac:dyDescent="0.2">
      <c r="D30" s="26">
        <v>100</v>
      </c>
      <c r="E30" s="26">
        <v>100</v>
      </c>
      <c r="F30" s="26">
        <v>100</v>
      </c>
      <c r="G30" s="26">
        <v>100</v>
      </c>
      <c r="H30" s="26">
        <v>100</v>
      </c>
      <c r="I30" s="26">
        <v>100</v>
      </c>
      <c r="J30" s="26">
        <v>100</v>
      </c>
      <c r="K30" s="26">
        <v>100</v>
      </c>
      <c r="L30" s="26">
        <v>100</v>
      </c>
      <c r="M30" s="26">
        <v>100</v>
      </c>
      <c r="N30" s="26">
        <v>100</v>
      </c>
      <c r="O30" s="26">
        <v>100</v>
      </c>
      <c r="P30" s="26">
        <v>100</v>
      </c>
      <c r="Q30" s="26"/>
    </row>
    <row r="31" spans="2:18" x14ac:dyDescent="0.2">
      <c r="C31" t="s">
        <v>755</v>
      </c>
      <c r="D31" s="26">
        <f t="shared" ref="D31:P31" si="11">D30*D15</f>
        <v>80.36330000000001</v>
      </c>
      <c r="E31" s="26">
        <f t="shared" si="11"/>
        <v>92.467399999999998</v>
      </c>
      <c r="F31" s="26">
        <f t="shared" si="11"/>
        <v>98.66040000000001</v>
      </c>
      <c r="G31" s="26">
        <f t="shared" si="11"/>
        <v>99.325699999999998</v>
      </c>
      <c r="H31" s="26">
        <f t="shared" si="11"/>
        <v>100</v>
      </c>
      <c r="I31" s="26">
        <f t="shared" si="11"/>
        <v>101.3766</v>
      </c>
      <c r="J31" s="26">
        <f t="shared" si="11"/>
        <v>102.07919999999999</v>
      </c>
      <c r="K31" s="26">
        <f t="shared" si="11"/>
        <v>102.7916</v>
      </c>
      <c r="L31" s="26">
        <f t="shared" si="11"/>
        <v>103.51398939809719</v>
      </c>
      <c r="M31" s="26">
        <f t="shared" si="11"/>
        <v>104.2467</v>
      </c>
      <c r="N31" s="26">
        <f t="shared" si="11"/>
        <v>105.74369999999999</v>
      </c>
      <c r="O31" s="26">
        <f t="shared" si="11"/>
        <v>106.50850000000001</v>
      </c>
      <c r="P31" s="26">
        <f t="shared" si="11"/>
        <v>107.28439999999999</v>
      </c>
      <c r="Q31" s="26"/>
    </row>
    <row r="32" spans="2:18" x14ac:dyDescent="0.2">
      <c r="C32" t="s">
        <v>538</v>
      </c>
      <c r="D32" s="26">
        <f t="shared" ref="D32:P32" si="12">D31*D3</f>
        <v>0</v>
      </c>
      <c r="E32" s="26">
        <f t="shared" si="12"/>
        <v>11.096088</v>
      </c>
      <c r="F32" s="26">
        <f t="shared" si="12"/>
        <v>16.772268000000004</v>
      </c>
      <c r="G32" s="26">
        <f t="shared" si="12"/>
        <v>17.381997499999997</v>
      </c>
      <c r="H32" s="26">
        <f t="shared" si="12"/>
        <v>18</v>
      </c>
      <c r="I32" s="26">
        <f t="shared" si="12"/>
        <v>19.261554</v>
      </c>
      <c r="J32" s="26">
        <f t="shared" si="12"/>
        <v>19.905443999999999</v>
      </c>
      <c r="K32" s="26">
        <f t="shared" si="12"/>
        <v>20.558320000000002</v>
      </c>
      <c r="L32" s="26">
        <f t="shared" si="12"/>
        <v>21.220367826609923</v>
      </c>
      <c r="M32" s="26">
        <f t="shared" si="12"/>
        <v>21.891807</v>
      </c>
      <c r="N32" s="26">
        <f t="shared" si="12"/>
        <v>23.263613999999997</v>
      </c>
      <c r="O32" s="26">
        <f t="shared" si="12"/>
        <v>23.964412500000002</v>
      </c>
      <c r="P32" s="26">
        <f t="shared" si="12"/>
        <v>24.675411999999998</v>
      </c>
      <c r="Q32" s="26"/>
    </row>
    <row r="33" spans="3:18" x14ac:dyDescent="0.2">
      <c r="C33" t="s">
        <v>756</v>
      </c>
      <c r="D33" s="26">
        <f>D31-D32</f>
        <v>80.36330000000001</v>
      </c>
      <c r="E33" s="26">
        <f t="shared" ref="E33:P33" si="13">E31-E32</f>
        <v>81.371312000000003</v>
      </c>
      <c r="F33" s="26">
        <f t="shared" si="13"/>
        <v>81.888132000000013</v>
      </c>
      <c r="G33" s="26">
        <f t="shared" si="13"/>
        <v>81.943702500000001</v>
      </c>
      <c r="H33" s="26">
        <f t="shared" si="13"/>
        <v>82</v>
      </c>
      <c r="I33" s="26">
        <f t="shared" si="13"/>
        <v>82.115045999999992</v>
      </c>
      <c r="J33" s="26">
        <f t="shared" si="13"/>
        <v>82.173755999999983</v>
      </c>
      <c r="K33" s="26">
        <f t="shared" si="13"/>
        <v>82.233280000000008</v>
      </c>
      <c r="L33" s="26">
        <f t="shared" si="13"/>
        <v>82.293621571487279</v>
      </c>
      <c r="M33" s="26">
        <f t="shared" si="13"/>
        <v>82.354893000000004</v>
      </c>
      <c r="N33" s="26">
        <f t="shared" si="13"/>
        <v>82.480086</v>
      </c>
      <c r="O33" s="26">
        <f t="shared" si="13"/>
        <v>82.544087500000018</v>
      </c>
      <c r="P33" s="26">
        <f t="shared" si="13"/>
        <v>82.608987999999997</v>
      </c>
      <c r="Q33" s="26"/>
    </row>
    <row r="34" spans="3:18" x14ac:dyDescent="0.2">
      <c r="C34" t="s">
        <v>15</v>
      </c>
      <c r="D34" s="26">
        <f>D33*9.25%</f>
        <v>7.4336052500000012</v>
      </c>
      <c r="E34" s="26">
        <f t="shared" ref="E34:P34" si="14">E33*9.25%</f>
        <v>7.5268463600000004</v>
      </c>
      <c r="F34" s="26">
        <f t="shared" si="14"/>
        <v>7.5746522100000009</v>
      </c>
      <c r="G34" s="26">
        <f t="shared" si="14"/>
        <v>7.5797924812500002</v>
      </c>
      <c r="H34" s="26">
        <f t="shared" si="14"/>
        <v>7.585</v>
      </c>
      <c r="I34" s="26">
        <f t="shared" si="14"/>
        <v>7.5956417549999991</v>
      </c>
      <c r="J34" s="26">
        <f t="shared" si="14"/>
        <v>7.6010724299999985</v>
      </c>
      <c r="K34" s="26">
        <f t="shared" si="14"/>
        <v>7.606578400000001</v>
      </c>
      <c r="L34" s="26">
        <f t="shared" si="14"/>
        <v>7.6121599953625729</v>
      </c>
      <c r="M34" s="26">
        <f t="shared" si="14"/>
        <v>7.6178276025000002</v>
      </c>
      <c r="N34" s="26">
        <f t="shared" si="14"/>
        <v>7.6294079549999996</v>
      </c>
      <c r="O34" s="26">
        <f t="shared" si="14"/>
        <v>7.6353280937500019</v>
      </c>
      <c r="P34" s="26">
        <f t="shared" si="14"/>
        <v>7.6413313899999995</v>
      </c>
      <c r="Q34" s="26"/>
    </row>
    <row r="35" spans="3:18" x14ac:dyDescent="0.2">
      <c r="C35" t="s">
        <v>757</v>
      </c>
      <c r="D35" s="26">
        <f t="shared" ref="D35:P35" si="15">D31-D32-D34</f>
        <v>72.92969475000001</v>
      </c>
      <c r="E35" s="26">
        <f t="shared" si="15"/>
        <v>73.84446564000001</v>
      </c>
      <c r="F35" s="26">
        <f t="shared" si="15"/>
        <v>74.313479790000017</v>
      </c>
      <c r="G35" s="26">
        <f t="shared" si="15"/>
        <v>74.363910018750005</v>
      </c>
      <c r="H35" s="26">
        <f t="shared" si="15"/>
        <v>74.415000000000006</v>
      </c>
      <c r="I35" s="26">
        <f t="shared" si="15"/>
        <v>74.51940424499999</v>
      </c>
      <c r="J35" s="26">
        <f t="shared" si="15"/>
        <v>74.572683569999981</v>
      </c>
      <c r="K35" s="26">
        <f t="shared" si="15"/>
        <v>74.626701600000004</v>
      </c>
      <c r="L35" s="26">
        <f t="shared" si="15"/>
        <v>74.681461576124704</v>
      </c>
      <c r="M35" s="26">
        <f t="shared" si="15"/>
        <v>74.737065397500004</v>
      </c>
      <c r="N35" s="26">
        <f t="shared" si="15"/>
        <v>74.850678044999995</v>
      </c>
      <c r="O35" s="26">
        <f t="shared" si="15"/>
        <v>74.908759406250013</v>
      </c>
      <c r="P35" s="26">
        <f t="shared" si="15"/>
        <v>74.967656609999992</v>
      </c>
      <c r="Q35" s="26"/>
      <c r="R35" s="218" t="s">
        <v>759</v>
      </c>
    </row>
    <row r="36" spans="3:18" x14ac:dyDescent="0.2"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3:18" x14ac:dyDescent="0.2"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3:18" x14ac:dyDescent="0.2"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3:18" x14ac:dyDescent="0.2"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3:18" x14ac:dyDescent="0.2"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3:18" x14ac:dyDescent="0.2"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3:18" x14ac:dyDescent="0.2"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</row>
  </sheetData>
  <sheetProtection sheet="1" objects="1" scenarios="1"/>
  <mergeCells count="8">
    <mergeCell ref="B18:B21"/>
    <mergeCell ref="B22:P22"/>
    <mergeCell ref="B29:P29"/>
    <mergeCell ref="C2:P2"/>
    <mergeCell ref="B4:P4"/>
    <mergeCell ref="B8:P8"/>
    <mergeCell ref="B12:P12"/>
    <mergeCell ref="B17:P17"/>
  </mergeCells>
  <pageMargins left="0.511811024" right="0.511811024" top="0.78740157499999996" bottom="0.78740157499999996" header="0.31496062000000002" footer="0.31496062000000002"/>
  <customProperties>
    <customPr name="_pios_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BC95C-AF1F-42B7-BFA0-68BF39F14730}">
  <dimension ref="B2:X31"/>
  <sheetViews>
    <sheetView showGridLines="0" topLeftCell="E1" zoomScaleNormal="100" workbookViewId="0">
      <selection activeCell="AC22" sqref="AC22"/>
    </sheetView>
  </sheetViews>
  <sheetFormatPr defaultRowHeight="12.75" x14ac:dyDescent="0.2"/>
  <cols>
    <col min="1" max="1" width="8.7109375" bestFit="1" customWidth="1"/>
    <col min="2" max="2" width="8.7109375" customWidth="1"/>
    <col min="3" max="3" width="8.7109375" bestFit="1" customWidth="1"/>
    <col min="4" max="4" width="36.42578125" bestFit="1" customWidth="1"/>
    <col min="5" max="5" width="12.140625" bestFit="1" customWidth="1"/>
    <col min="6" max="6" width="13.28515625" bestFit="1" customWidth="1"/>
    <col min="7" max="15" width="7.7109375" customWidth="1"/>
    <col min="16" max="16" width="15.28515625" bestFit="1" customWidth="1"/>
    <col min="17" max="22" width="10.7109375" customWidth="1"/>
    <col min="23" max="23" width="9.42578125" bestFit="1" customWidth="1"/>
  </cols>
  <sheetData>
    <row r="2" spans="2:24" ht="18" customHeight="1" x14ac:dyDescent="0.2">
      <c r="B2" s="271" t="s">
        <v>655</v>
      </c>
      <c r="C2" s="271"/>
      <c r="D2" s="271"/>
      <c r="E2" s="272"/>
      <c r="F2" s="10" t="s">
        <v>724</v>
      </c>
    </row>
    <row r="3" spans="2:24" ht="18" customHeight="1" x14ac:dyDescent="0.2">
      <c r="B3" s="271" t="s">
        <v>654</v>
      </c>
      <c r="C3" s="271"/>
      <c r="D3" s="271"/>
      <c r="E3" s="272"/>
      <c r="F3" s="10" t="s">
        <v>181</v>
      </c>
    </row>
    <row r="4" spans="2:24" x14ac:dyDescent="0.2">
      <c r="S4" s="171"/>
      <c r="T4" s="171"/>
      <c r="U4" s="171"/>
    </row>
    <row r="5" spans="2:24" x14ac:dyDescent="0.2">
      <c r="U5" s="171"/>
    </row>
    <row r="6" spans="2:24" ht="24" x14ac:dyDescent="0.2">
      <c r="B6" s="23" t="s">
        <v>152</v>
      </c>
      <c r="C6" s="23" t="s">
        <v>97</v>
      </c>
      <c r="D6" s="23" t="s">
        <v>9</v>
      </c>
      <c r="E6" s="25" t="s">
        <v>12</v>
      </c>
      <c r="F6" s="25" t="s">
        <v>15</v>
      </c>
      <c r="G6" s="25" t="s">
        <v>16</v>
      </c>
      <c r="H6" s="25" t="s">
        <v>657</v>
      </c>
      <c r="I6" s="25" t="s">
        <v>658</v>
      </c>
      <c r="J6" s="25" t="s">
        <v>660</v>
      </c>
      <c r="K6" s="25" t="s">
        <v>661</v>
      </c>
      <c r="L6" s="25" t="s">
        <v>425</v>
      </c>
      <c r="M6" s="25" t="s">
        <v>662</v>
      </c>
      <c r="N6" s="25" t="s">
        <v>536</v>
      </c>
      <c r="O6" s="25" t="s">
        <v>537</v>
      </c>
      <c r="P6" s="25" t="s">
        <v>656</v>
      </c>
      <c r="Q6" s="25" t="s">
        <v>626</v>
      </c>
      <c r="R6" s="25" t="s">
        <v>663</v>
      </c>
      <c r="S6" s="25" t="s">
        <v>538</v>
      </c>
      <c r="T6" s="25" t="s">
        <v>16</v>
      </c>
      <c r="U6" s="25" t="s">
        <v>571</v>
      </c>
      <c r="V6" s="25" t="s">
        <v>659</v>
      </c>
    </row>
    <row r="7" spans="2:24" ht="15" customHeight="1" x14ac:dyDescent="0.2">
      <c r="B7" s="8" t="str">
        <f>IF($F$2="SP","SP",_xlfn.XLOOKUP(C7,'VC (MG e GO)'!C:C,'VC (MG e GO)'!E:E,,0))</f>
        <v>GO</v>
      </c>
      <c r="C7" s="8">
        <v>100185949</v>
      </c>
      <c r="D7" s="7" t="s">
        <v>137</v>
      </c>
      <c r="E7" s="107" t="s">
        <v>50</v>
      </c>
      <c r="F7" s="109">
        <f>IF($F$2="SP",_xlfn.XLOOKUP(C7,'VC (SP)'!C:C,'VC (SP)'!S:S,,0),_xlfn.XLOOKUP(C7,'VC (MG e GO)'!C:C,'VC (MG e GO)'!S:S,,0))</f>
        <v>0</v>
      </c>
      <c r="G7" s="109">
        <f>IF($F$2="SP",_xlfn.XLOOKUP(C7,'VC (SP)'!C:C,'VC (SP)'!T:T,,0),_xlfn.XLOOKUP(C7,'VC (MG e GO)'!C:C,'VC (MG e GO)'!T:T,,0))</f>
        <v>0</v>
      </c>
      <c r="H7" s="109">
        <f>IF($F$2="SP",VLOOKUP($C7,'VC (SP)'!$C:$SD,MATCH($F$3&amp;" "&amp;H$6,'VC (SP)'!$C$5:$NV$5,0),0),VLOOKUP($C7,'VC (MG e GO)'!$C:$RX,MATCH($F$3&amp;" "&amp;H$6,'VC (MG e GO)'!$C$5:$NP$5,0),0))</f>
        <v>0.2</v>
      </c>
      <c r="I7" s="109">
        <f>IF($F$2="SP",VLOOKUP($C7,'VC (SP)'!$C:$SD,MATCH($F$3&amp;" "&amp;I$6,'VC (SP)'!$C$5:$NV$5,0),0),VLOOKUP($C7,'VC (MG e GO)'!$C:$RX,MATCH($F$3&amp;" "&amp;I$6,'VC (MG e GO)'!$C$5:$NP$5,0),0))</f>
        <v>0.12</v>
      </c>
      <c r="J7" s="109" t="str">
        <f>IF($F$2="SP",VLOOKUP($C7,'VC (SP)'!$C:$SD,MATCH($F$3&amp;" "&amp;J$6,'VC (SP)'!$C$5:$NV$5,0),0),VLOOKUP($C7,'VC (MG e GO)'!$C:$RX,MATCH($F$3&amp;" "&amp;J$6,'VC (MG e GO)'!$C$5:$NP$5,0),0))</f>
        <v>N/A</v>
      </c>
      <c r="K7" s="109" t="str">
        <f>IF($F$2="SP",VLOOKUP($C7,'VC (SP)'!$C:$SD,MATCH($F$3&amp;" "&amp;K$6,'VC (SP)'!$C$5:$NV$5,0),0),VLOOKUP($C7,'VC (MG e GO)'!$C:$RX,MATCH($F$3&amp;" "&amp;K$6,'VC (MG e GO)'!$C$5:$NP$5,0),0))</f>
        <v>N/A</v>
      </c>
      <c r="L7" s="99">
        <f>IF($F$2="SP",VLOOKUP($C7,'VC (SP)'!$C:$SD,MATCH($F$3&amp;" "&amp;L$6,'VC (SP)'!$C$5:$NV$5,0),0),VLOOKUP($C7,'VC (MG e GO)'!$C:$RX,MATCH($F$3&amp;" "&amp;L$6,'VC (MG e GO)'!$C$5:$NP$5,0),0))</f>
        <v>23.288887040649048</v>
      </c>
      <c r="M7" s="99" t="str">
        <f>IF($F$2="SP",_xlfn.XLOOKUP(C7,'VC (SP)'!C:C,'VC (SP)'!U:U,,0),"N/A")</f>
        <v>N/A</v>
      </c>
      <c r="N7" s="99">
        <f>IF($F$2="SP",VLOOKUP($C7,'VC (SP)'!$C:$SD,MATCH($F$3&amp;" "&amp;N$6,'VC (SP)'!$C$5:$NV$5,0),0),VLOOKUP($C7,'VC (MG e GO)'!$C:$RX,MATCH($F$3&amp;" "&amp;N$6,'VC (MG e GO)'!$C$5:$NP$5,0),0))</f>
        <v>17.360793999999995</v>
      </c>
      <c r="O7" s="111">
        <f>IF($F$2="SP",VLOOKUP($C7,'VC (SP)'!$C:$SD,MATCH($F$3&amp;" "&amp;O$6,'VC (SP)'!$C$5:$NV$5,0),0),VLOOKUP($C7,'VC (MG e GO)'!$C:$RX,MATCH($F$3&amp;" "&amp;O$6,'VC (MG e GO)'!$C$5:$NP$5,0),0))</f>
        <v>9.0909090909090828E-2</v>
      </c>
      <c r="P7" s="131">
        <v>0.08</v>
      </c>
      <c r="Q7" s="99">
        <f t="shared" ref="Q7:Q30" si="0">N7-(N7*O7)-((N7-(N7*O7))*P7)</f>
        <v>14.519936799999998</v>
      </c>
      <c r="R7" s="109">
        <f>IF(B7=$F$3,IF($F$2="SP",_xlfn.XLOOKUP(C7,'VC (SP)'!C:C,'VC (SP)'!V:V,,0),_xlfn.XLOOKUP(C7,'VC (MG e GO)'!C:C,'VC (MG e GO)'!V:V,,0)),IF($F$2="SP",_xlfn.XLOOKUP(C7,'VC (SP)'!C:C,'VC (SP)'!W:W,,0),_xlfn.XLOOKUP(C7,'VC (MG e GO)'!C:C,'VC (MG e GO)'!W:W,,0)))</f>
        <v>0</v>
      </c>
      <c r="S7" s="99">
        <f t="shared" ref="S7:S30" si="1">(Q7-(Q7*R7))*I7</f>
        <v>1.7423924159999997</v>
      </c>
      <c r="T7" s="99">
        <f t="shared" ref="T7:T30" si="2">Q7*G7</f>
        <v>0</v>
      </c>
      <c r="U7" s="99">
        <f t="shared" ref="U7" si="3">IF(K7="N/A",0,IF(K7="PMPF",(M7*H7)-S7,IF(K7="PMC",(L7*H7)-S7,(((Q7+T7)*(1+K7))*H7)-S7)))</f>
        <v>0</v>
      </c>
      <c r="V7" s="99">
        <f t="shared" ref="V7:V30" si="4">Q7+T7+U7</f>
        <v>14.519936799999998</v>
      </c>
      <c r="W7" s="26"/>
      <c r="X7" s="171"/>
    </row>
    <row r="8" spans="2:24" ht="15" customHeight="1" x14ac:dyDescent="0.2">
      <c r="B8" s="11" t="str">
        <f>IF($F$2="SP","SP",_xlfn.XLOOKUP(C8,'VC (MG e GO)'!C:C,'VC (MG e GO)'!E:E,,0))</f>
        <v>MG</v>
      </c>
      <c r="C8" s="11">
        <v>100101258</v>
      </c>
      <c r="D8" s="211" t="s">
        <v>87</v>
      </c>
      <c r="E8" s="115" t="s">
        <v>71</v>
      </c>
      <c r="F8" s="118">
        <f>IF($F$2="SP",_xlfn.XLOOKUP(C8,'VC (SP)'!C:C,'VC (SP)'!S:S,,0),_xlfn.XLOOKUP(C8,'VC (MG e GO)'!C:C,'VC (MG e GO)'!S:S,,0))</f>
        <v>0.125</v>
      </c>
      <c r="G8" s="118">
        <f>IF($F$2="SP",_xlfn.XLOOKUP(C8,'VC (SP)'!C:C,'VC (SP)'!T:T,,0),_xlfn.XLOOKUP(C8,'VC (MG e GO)'!C:C,'VC (MG e GO)'!T:T,,0))</f>
        <v>7.8E-2</v>
      </c>
      <c r="H8" s="118">
        <f>IF($F$2="SP",VLOOKUP($C8,'VC (SP)'!$C:$SD,MATCH($F$3&amp;" "&amp;H$6,'VC (SP)'!$C$5:$NV$5,0),0),VLOOKUP($C8,'VC (MG e GO)'!$C:$RX,MATCH($F$3&amp;" "&amp;H$6,'VC (MG e GO)'!$C$5:$NP$5,0),0))</f>
        <v>0.2</v>
      </c>
      <c r="I8" s="118">
        <f>IF($F$2="SP",VLOOKUP($C8,'VC (SP)'!$C:$SD,MATCH($F$3&amp;" "&amp;I$6,'VC (SP)'!$C$5:$NV$5,0),0),VLOOKUP($C8,'VC (MG e GO)'!$C:$RX,MATCH($F$3&amp;" "&amp;I$6,'VC (MG e GO)'!$C$5:$NP$5,0),0))</f>
        <v>0.04</v>
      </c>
      <c r="J8" s="118" t="str">
        <f>IF($F$2="SP",VLOOKUP($C8,'VC (SP)'!$C:$SD,MATCH($F$3&amp;" "&amp;J$6,'VC (SP)'!$C$5:$NV$5,0),0),VLOOKUP($C8,'VC (MG e GO)'!$C:$RX,MATCH($F$3&amp;" "&amp;J$6,'VC (MG e GO)'!$C$5:$NP$5,0),0))</f>
        <v>N/A</v>
      </c>
      <c r="K8" s="118" t="str">
        <f>IF($F$2="SP",VLOOKUP($C8,'VC (SP)'!$C:$SD,MATCH($F$3&amp;" "&amp;K$6,'VC (SP)'!$C$5:$NV$5,0),0),VLOOKUP($C8,'VC (MG e GO)'!$C:$RX,MATCH($F$3&amp;" "&amp;K$6,'VC (MG e GO)'!$C$5:$NP$5,0),0))</f>
        <v>N/A</v>
      </c>
      <c r="L8" s="166" t="str">
        <f>IF($F$2="SP",VLOOKUP($C8,'VC (SP)'!$C:$SD,MATCH($F$3&amp;" "&amp;L$6,'VC (SP)'!$C$5:$NV$5,0),0),VLOOKUP($C8,'VC (MG e GO)'!$C:$RX,MATCH($F$3&amp;" "&amp;L$6,'VC (MG e GO)'!$C$5:$NP$5,0),0))</f>
        <v>N/A</v>
      </c>
      <c r="M8" s="166" t="str">
        <f>IF($F$2="SP",_xlfn.XLOOKUP(C8,'VC (SP)'!C:C,'VC (SP)'!U:U,,0),"N/A")</f>
        <v>N/A</v>
      </c>
      <c r="N8" s="166">
        <f>IF($F$2="SP",VLOOKUP($C8,'VC (SP)'!$C:$SD,MATCH($F$3&amp;" "&amp;N$6,'VC (SP)'!$C$5:$NV$5,0),0),VLOOKUP($C8,'VC (MG e GO)'!$C:$RX,MATCH($F$3&amp;" "&amp;N$6,'VC (MG e GO)'!$C$5:$NP$5,0),0))</f>
        <v>93.089287440000007</v>
      </c>
      <c r="O8" s="118">
        <f>IF($F$2="SP",VLOOKUP($C8,'VC (SP)'!$C:$SD,MATCH($F$3&amp;" "&amp;O$6,'VC (SP)'!$C$5:$NV$5,0),0),VLOOKUP($C8,'VC (MG e GO)'!$C:$RX,MATCH($F$3&amp;" "&amp;O$6,'VC (MG e GO)'!$C$5:$NP$5,0),0))</f>
        <v>0.16666666666666663</v>
      </c>
      <c r="P8" s="118">
        <v>0.34</v>
      </c>
      <c r="Q8" s="166">
        <f t="shared" si="0"/>
        <v>51.199108092000003</v>
      </c>
      <c r="R8" s="118">
        <f>IF(B8=$F$3,IF($F$2="SP",_xlfn.XLOOKUP(C8,'VC (SP)'!C:C,'VC (SP)'!V:V,,0),_xlfn.XLOOKUP(C8,'VC (MG e GO)'!C:C,'VC (MG e GO)'!V:V,,0)),IF($F$2="SP",_xlfn.XLOOKUP(C8,'VC (SP)'!C:C,'VC (SP)'!W:W,,0),_xlfn.XLOOKUP(C8,'VC (MG e GO)'!C:C,'VC (MG e GO)'!W:W,,0)))</f>
        <v>9.5899999999999999E-2</v>
      </c>
      <c r="S8" s="166">
        <f>(Q8-(Q8*R8))*I8</f>
        <v>1.8515645450390881</v>
      </c>
      <c r="T8" s="166">
        <f t="shared" si="2"/>
        <v>3.993530431176</v>
      </c>
      <c r="U8" s="166">
        <f t="shared" ref="U8:U30" si="5">IF(K8="N/A",0,IF(K8="PMPF",(M8*H8)-S8,IF(K8="PMC",(L8*H8)-S8,(((Q8+T8)*(1+K8))*H8)-S8)))</f>
        <v>0</v>
      </c>
      <c r="V8" s="166">
        <f t="shared" si="4"/>
        <v>55.192638523176001</v>
      </c>
    </row>
    <row r="9" spans="2:24" ht="15" customHeight="1" x14ac:dyDescent="0.2">
      <c r="B9" s="11" t="str">
        <f>IF($F$2="SP","SP",_xlfn.XLOOKUP(C9,'VC (MG e GO)'!C:C,'VC (MG e GO)'!E:E,,0))</f>
        <v>MG</v>
      </c>
      <c r="C9" s="11">
        <v>100205650</v>
      </c>
      <c r="D9" s="211" t="s">
        <v>88</v>
      </c>
      <c r="E9" s="115" t="s">
        <v>72</v>
      </c>
      <c r="F9" s="118">
        <f>IF($F$2="SP",_xlfn.XLOOKUP(C9,'VC (SP)'!C:C,'VC (SP)'!S:S,,0),_xlfn.XLOOKUP(C9,'VC (MG e GO)'!C:C,'VC (MG e GO)'!S:S,,0))</f>
        <v>0.125</v>
      </c>
      <c r="G9" s="118">
        <f>IF($F$2="SP",_xlfn.XLOOKUP(C9,'VC (SP)'!C:C,'VC (SP)'!T:T,,0),_xlfn.XLOOKUP(C9,'VC (MG e GO)'!C:C,'VC (MG e GO)'!T:T,,0))</f>
        <v>7.8E-2</v>
      </c>
      <c r="H9" s="118">
        <f>IF($F$2="SP",VLOOKUP($C9,'VC (SP)'!$C:$SD,MATCH($F$3&amp;" "&amp;H$6,'VC (SP)'!$C$5:$NV$5,0),0),VLOOKUP($C9,'VC (MG e GO)'!$C:$RX,MATCH($F$3&amp;" "&amp;H$6,'VC (MG e GO)'!$C$5:$NP$5,0),0))</f>
        <v>0.2</v>
      </c>
      <c r="I9" s="118">
        <f>IF($F$2="SP",VLOOKUP($C9,'VC (SP)'!$C:$SD,MATCH($F$3&amp;" "&amp;I$6,'VC (SP)'!$C$5:$NV$5,0),0),VLOOKUP($C9,'VC (MG e GO)'!$C:$RX,MATCH($F$3&amp;" "&amp;I$6,'VC (MG e GO)'!$C$5:$NP$5,0),0))</f>
        <v>0.04</v>
      </c>
      <c r="J9" s="118" t="str">
        <f>IF($F$2="SP",VLOOKUP($C9,'VC (SP)'!$C:$SD,MATCH($F$3&amp;" "&amp;J$6,'VC (SP)'!$C$5:$NV$5,0),0),VLOOKUP($C9,'VC (MG e GO)'!$C:$RX,MATCH($F$3&amp;" "&amp;J$6,'VC (MG e GO)'!$C$5:$NP$5,0),0))</f>
        <v>N/A</v>
      </c>
      <c r="K9" s="118" t="str">
        <f>IF($F$2="SP",VLOOKUP($C9,'VC (SP)'!$C:$SD,MATCH($F$3&amp;" "&amp;K$6,'VC (SP)'!$C$5:$NV$5,0),0),VLOOKUP($C9,'VC (MG e GO)'!$C:$RX,MATCH($F$3&amp;" "&amp;K$6,'VC (MG e GO)'!$C$5:$NP$5,0),0))</f>
        <v>N/A</v>
      </c>
      <c r="L9" s="166" t="str">
        <f>IF($F$2="SP",VLOOKUP($C9,'VC (SP)'!$C:$SD,MATCH($F$3&amp;" "&amp;L$6,'VC (SP)'!$C$5:$NV$5,0),0),VLOOKUP($C9,'VC (MG e GO)'!$C:$RX,MATCH($F$3&amp;" "&amp;L$6,'VC (MG e GO)'!$C$5:$NP$5,0),0))</f>
        <v>N/A</v>
      </c>
      <c r="M9" s="166" t="str">
        <f>IF($F$2="SP",_xlfn.XLOOKUP(C9,'VC (SP)'!C:C,'VC (SP)'!U:U,,0),"N/A")</f>
        <v>N/A</v>
      </c>
      <c r="N9" s="166">
        <f>IF($F$2="SP",VLOOKUP($C9,'VC (SP)'!$C:$SD,MATCH($F$3&amp;" "&amp;N$6,'VC (SP)'!$C$5:$NV$5,0),0),VLOOKUP($C9,'VC (MG e GO)'!$C:$RX,MATCH($F$3&amp;" "&amp;N$6,'VC (MG e GO)'!$C$5:$NP$5,0),0))</f>
        <v>33.389492400000009</v>
      </c>
      <c r="O9" s="118">
        <f>IF($F$2="SP",VLOOKUP($C9,'VC (SP)'!$C:$SD,MATCH($F$3&amp;" "&amp;O$6,'VC (SP)'!$C$5:$NV$5,0),0),VLOOKUP($C9,'VC (MG e GO)'!$C:$RX,MATCH($F$3&amp;" "&amp;O$6,'VC (MG e GO)'!$C$5:$NP$5,0),0))</f>
        <v>0.16666666666666663</v>
      </c>
      <c r="P9" s="118">
        <v>0.34</v>
      </c>
      <c r="Q9" s="166">
        <f t="shared" si="0"/>
        <v>18.364220820000007</v>
      </c>
      <c r="R9" s="118">
        <f>IF(B9=$F$3,IF($F$2="SP",_xlfn.XLOOKUP(C9,'VC (SP)'!C:C,'VC (SP)'!V:V,,0),_xlfn.XLOOKUP(C9,'VC (MG e GO)'!C:C,'VC (MG e GO)'!V:V,,0)),IF($F$2="SP",_xlfn.XLOOKUP(C9,'VC (SP)'!C:C,'VC (SP)'!W:W,,0),_xlfn.XLOOKUP(C9,'VC (MG e GO)'!C:C,'VC (MG e GO)'!W:W,,0)))</f>
        <v>9.5899999999999999E-2</v>
      </c>
      <c r="S9" s="166">
        <f t="shared" si="1"/>
        <v>0.66412368173448033</v>
      </c>
      <c r="T9" s="166">
        <f t="shared" si="2"/>
        <v>1.4324092239600006</v>
      </c>
      <c r="U9" s="166">
        <f t="shared" si="5"/>
        <v>0</v>
      </c>
      <c r="V9" s="166">
        <f>Q9+T9+U9</f>
        <v>19.796630043960008</v>
      </c>
    </row>
    <row r="10" spans="2:24" ht="15" customHeight="1" x14ac:dyDescent="0.2">
      <c r="B10" s="11" t="str">
        <f>IF($F$2="SP","SP",_xlfn.XLOOKUP(C10,'VC (MG e GO)'!C:C,'VC (MG e GO)'!E:E,,0))</f>
        <v>MG</v>
      </c>
      <c r="C10" s="11">
        <v>100310586</v>
      </c>
      <c r="D10" s="211" t="s">
        <v>145</v>
      </c>
      <c r="E10" s="115" t="s">
        <v>81</v>
      </c>
      <c r="F10" s="118">
        <f>IF($F$2="SP",_xlfn.XLOOKUP(C10,'VC (SP)'!C:C,'VC (SP)'!S:S,,0),_xlfn.XLOOKUP(C10,'VC (MG e GO)'!C:C,'VC (MG e GO)'!S:S,,0))</f>
        <v>0.125</v>
      </c>
      <c r="G10" s="118">
        <f>IF($F$2="SP",_xlfn.XLOOKUP(C10,'VC (SP)'!C:C,'VC (SP)'!T:T,,0),_xlfn.XLOOKUP(C10,'VC (MG e GO)'!C:C,'VC (MG e GO)'!T:T,,0))</f>
        <v>7.8E-2</v>
      </c>
      <c r="H10" s="118">
        <f>IF($F$2="SP",VLOOKUP($C10,'VC (SP)'!$C:$SD,MATCH($F$3&amp;" "&amp;H$6,'VC (SP)'!$C$5:$NV$5,0),0),VLOOKUP($C10,'VC (MG e GO)'!$C:$RX,MATCH($F$3&amp;" "&amp;H$6,'VC (MG e GO)'!$C$5:$NP$5,0),0))</f>
        <v>0.2</v>
      </c>
      <c r="I10" s="118">
        <f>IF($F$2="SP",VLOOKUP($C10,'VC (SP)'!$C:$SD,MATCH($F$3&amp;" "&amp;I$6,'VC (SP)'!$C$5:$NV$5,0),0),VLOOKUP($C10,'VC (MG e GO)'!$C:$RX,MATCH($F$3&amp;" "&amp;I$6,'VC (MG e GO)'!$C$5:$NP$5,0),0))</f>
        <v>0.04</v>
      </c>
      <c r="J10" s="118" t="str">
        <f>IF($F$2="SP",VLOOKUP($C10,'VC (SP)'!$C:$SD,MATCH($F$3&amp;" "&amp;J$6,'VC (SP)'!$C$5:$NV$5,0),0),VLOOKUP($C10,'VC (MG e GO)'!$C:$RX,MATCH($F$3&amp;" "&amp;J$6,'VC (MG e GO)'!$C$5:$NP$5,0),0))</f>
        <v>N/A</v>
      </c>
      <c r="K10" s="118" t="str">
        <f>IF($F$2="SP",VLOOKUP($C10,'VC (SP)'!$C:$SD,MATCH($F$3&amp;" "&amp;K$6,'VC (SP)'!$C$5:$NV$5,0),0),VLOOKUP($C10,'VC (MG e GO)'!$C:$RX,MATCH($F$3&amp;" "&amp;K$6,'VC (MG e GO)'!$C$5:$NP$5,0),0))</f>
        <v>N/A</v>
      </c>
      <c r="L10" s="166" t="str">
        <f>IF($F$2="SP",VLOOKUP($C10,'VC (SP)'!$C:$SD,MATCH($F$3&amp;" "&amp;L$6,'VC (SP)'!$C$5:$NV$5,0),0),VLOOKUP($C10,'VC (MG e GO)'!$C:$RX,MATCH($F$3&amp;" "&amp;L$6,'VC (MG e GO)'!$C$5:$NP$5,0),0))</f>
        <v>N/A</v>
      </c>
      <c r="M10" s="166" t="str">
        <f>IF($F$2="SP",_xlfn.XLOOKUP(C10,'VC (SP)'!C:C,'VC (SP)'!U:U,,0),"N/A")</f>
        <v>N/A</v>
      </c>
      <c r="N10" s="166">
        <f>IF($F$2="SP",VLOOKUP($C10,'VC (SP)'!$C:$SD,MATCH($F$3&amp;" "&amp;N$6,'VC (SP)'!$C$5:$NV$5,0),0),VLOOKUP($C10,'VC (MG e GO)'!$C:$RX,MATCH($F$3&amp;" "&amp;N$6,'VC (MG e GO)'!$C$5:$NP$5,0),0))</f>
        <v>121.80733776000001</v>
      </c>
      <c r="O10" s="118">
        <f>IF($F$2="SP",VLOOKUP($C10,'VC (SP)'!$C:$SD,MATCH($F$3&amp;" "&amp;O$6,'VC (SP)'!$C$5:$NV$5,0),0),VLOOKUP($C10,'VC (MG e GO)'!$C:$RX,MATCH($F$3&amp;" "&amp;O$6,'VC (MG e GO)'!$C$5:$NP$5,0),0))</f>
        <v>0.16666666666666663</v>
      </c>
      <c r="P10" s="118">
        <v>0.34</v>
      </c>
      <c r="Q10" s="166">
        <f t="shared" si="0"/>
        <v>66.994035768000003</v>
      </c>
      <c r="R10" s="118">
        <f>IF(B10=$F$3,IF($F$2="SP",_xlfn.XLOOKUP(C10,'VC (SP)'!C:C,'VC (SP)'!V:V,,0),_xlfn.XLOOKUP(C10,'VC (MG e GO)'!C:C,'VC (MG e GO)'!V:V,,0)),IF($F$2="SP",_xlfn.XLOOKUP(C10,'VC (SP)'!C:C,'VC (SP)'!W:W,,0),_xlfn.XLOOKUP(C10,'VC (MG e GO)'!C:C,'VC (MG e GO)'!W:W,,0)))</f>
        <v>9.5899999999999999E-2</v>
      </c>
      <c r="S10" s="166">
        <f t="shared" si="1"/>
        <v>2.4227723095139519</v>
      </c>
      <c r="T10" s="166">
        <f t="shared" si="2"/>
        <v>5.2255347899040006</v>
      </c>
      <c r="U10" s="166">
        <f t="shared" si="5"/>
        <v>0</v>
      </c>
      <c r="V10" s="166">
        <f t="shared" si="4"/>
        <v>72.219570557904007</v>
      </c>
    </row>
    <row r="11" spans="2:24" ht="15" customHeight="1" x14ac:dyDescent="0.2">
      <c r="B11" s="14" t="str">
        <f>IF($F$2="SP","SP",_xlfn.XLOOKUP(C11,'VC (MG e GO)'!C:C,'VC (MG e GO)'!E:E,,0))</f>
        <v>MG</v>
      </c>
      <c r="C11" s="14">
        <v>100334051</v>
      </c>
      <c r="D11" s="13" t="s">
        <v>535</v>
      </c>
      <c r="E11" s="141" t="s">
        <v>534</v>
      </c>
      <c r="F11" s="131">
        <f>IF($F$2="SP",_xlfn.XLOOKUP(C11,'VC (SP)'!C:C,'VC (SP)'!S:S,,0),_xlfn.XLOOKUP(C11,'VC (MG e GO)'!C:C,'VC (MG e GO)'!S:S,,0))</f>
        <v>0.12</v>
      </c>
      <c r="G11" s="131">
        <f>IF($F$2="SP",_xlfn.XLOOKUP(C11,'VC (SP)'!C:C,'VC (SP)'!T:T,,0),_xlfn.XLOOKUP(C11,'VC (MG e GO)'!C:C,'VC (MG e GO)'!T:T,,0))</f>
        <v>0</v>
      </c>
      <c r="H11" s="131">
        <f>IF($F$2="SP",VLOOKUP($C11,'VC (SP)'!$C:$SD,MATCH($F$3&amp;" "&amp;H$6,'VC (SP)'!$C$5:$NV$5,0),0),VLOOKUP($C11,'VC (MG e GO)'!$C:$RX,MATCH($F$3&amp;" "&amp;H$6,'VC (MG e GO)'!$C$5:$NP$5,0),0))</f>
        <v>0.2</v>
      </c>
      <c r="I11" s="131">
        <f>IF($F$2="SP",VLOOKUP($C11,'VC (SP)'!$C:$SD,MATCH($F$3&amp;" "&amp;I$6,'VC (SP)'!$C$5:$NV$5,0),0),VLOOKUP($C11,'VC (MG e GO)'!$C:$RX,MATCH($F$3&amp;" "&amp;I$6,'VC (MG e GO)'!$C$5:$NP$5,0),0))</f>
        <v>0.04</v>
      </c>
      <c r="J11" s="131" t="str">
        <f>IF($F$2="SP",VLOOKUP($C11,'VC (SP)'!$C:$SD,MATCH($F$3&amp;" "&amp;J$6,'VC (SP)'!$C$5:$NV$5,0),0),VLOOKUP($C11,'VC (MG e GO)'!$C:$RX,MATCH($F$3&amp;" "&amp;J$6,'VC (MG e GO)'!$C$5:$NP$5,0),0))</f>
        <v>N/A</v>
      </c>
      <c r="K11" s="131" t="str">
        <f>IF($F$2="SP",VLOOKUP($C11,'VC (SP)'!$C:$SD,MATCH($F$3&amp;" "&amp;K$6,'VC (SP)'!$C$5:$NV$5,0),0),VLOOKUP($C11,'VC (MG e GO)'!$C:$RX,MATCH($F$3&amp;" "&amp;K$6,'VC (MG e GO)'!$C$5:$NP$5,0),0))</f>
        <v>N/A</v>
      </c>
      <c r="L11" s="100" t="str">
        <f>IF($F$2="SP",VLOOKUP($C11,'VC (SP)'!$C:$SD,MATCH($F$3&amp;" "&amp;L$6,'VC (SP)'!$C$5:$NV$5,0),0),VLOOKUP($C11,'VC (MG e GO)'!$C:$RX,MATCH($F$3&amp;" "&amp;L$6,'VC (MG e GO)'!$C$5:$NP$5,0),0))</f>
        <v>N/A</v>
      </c>
      <c r="M11" s="100" t="str">
        <f>IF($F$2="SP",_xlfn.XLOOKUP(C11,'VC (SP)'!C:C,'VC (SP)'!U:U,,0),"N/A")</f>
        <v>N/A</v>
      </c>
      <c r="N11" s="100">
        <f>IF($F$2="SP",VLOOKUP($C11,'VC (SP)'!$C:$SD,MATCH($F$3&amp;" "&amp;N$6,'VC (SP)'!$C$5:$NV$5,0),0),VLOOKUP($C11,'VC (MG e GO)'!$C:$RX,MATCH($F$3&amp;" "&amp;N$6,'VC (MG e GO)'!$C$5:$NP$5,0),0))</f>
        <v>60.440640480000006</v>
      </c>
      <c r="O11" s="131">
        <f>IF($F$2="SP",VLOOKUP($C11,'VC (SP)'!$C:$SD,MATCH($F$3&amp;" "&amp;O$6,'VC (SP)'!$C$5:$NV$5,0),0),VLOOKUP($C11,'VC (MG e GO)'!$C:$RX,MATCH($F$3&amp;" "&amp;O$6,'VC (MG e GO)'!$C$5:$NP$5,0),0))</f>
        <v>0.16666666666666663</v>
      </c>
      <c r="P11" s="131">
        <v>0.08</v>
      </c>
      <c r="Q11" s="100">
        <f t="shared" si="0"/>
        <v>46.337824368000007</v>
      </c>
      <c r="R11" s="131">
        <f>IF(B11=$F$3,IF($F$2="SP",_xlfn.XLOOKUP(C11,'VC (SP)'!C:C,'VC (SP)'!V:V,,0),_xlfn.XLOOKUP(C11,'VC (MG e GO)'!C:C,'VC (MG e GO)'!V:V,,0)),IF($F$2="SP",_xlfn.XLOOKUP(C11,'VC (SP)'!C:C,'VC (SP)'!W:W,,0),_xlfn.XLOOKUP(C11,'VC (MG e GO)'!C:C,'VC (MG e GO)'!W:W,,0)))</f>
        <v>9.0399999999999994E-2</v>
      </c>
      <c r="S11" s="100">
        <f t="shared" si="1"/>
        <v>1.6859554018053124</v>
      </c>
      <c r="T11" s="100">
        <f t="shared" si="2"/>
        <v>0</v>
      </c>
      <c r="U11" s="100">
        <f t="shared" si="5"/>
        <v>0</v>
      </c>
      <c r="V11" s="100">
        <f t="shared" si="4"/>
        <v>46.337824368000007</v>
      </c>
    </row>
    <row r="12" spans="2:24" ht="15" customHeight="1" x14ac:dyDescent="0.2">
      <c r="B12" s="14" t="str">
        <f>IF($F$2="SP","SP",_xlfn.XLOOKUP(C12,'VC (MG e GO)'!C:C,'VC (MG e GO)'!E:E,,0))</f>
        <v>GO</v>
      </c>
      <c r="C12" s="14">
        <v>100185967</v>
      </c>
      <c r="D12" s="13" t="s">
        <v>90</v>
      </c>
      <c r="E12" s="141" t="s">
        <v>31</v>
      </c>
      <c r="F12" s="131">
        <f>IF($F$2="SP",_xlfn.XLOOKUP(C12,'VC (SP)'!C:C,'VC (SP)'!S:S,,0),_xlfn.XLOOKUP(C12,'VC (MG e GO)'!C:C,'VC (MG e GO)'!S:S,,0))</f>
        <v>0</v>
      </c>
      <c r="G12" s="131">
        <f>IF($F$2="SP",_xlfn.XLOOKUP(C12,'VC (SP)'!C:C,'VC (SP)'!T:T,,0),_xlfn.XLOOKUP(C12,'VC (MG e GO)'!C:C,'VC (MG e GO)'!T:T,,0))</f>
        <v>0</v>
      </c>
      <c r="H12" s="131">
        <f>IF($F$2="SP",VLOOKUP($C12,'VC (SP)'!$C:$SD,MATCH($F$3&amp;" "&amp;H$6,'VC (SP)'!$C$5:$NV$5,0),0),VLOOKUP($C12,'VC (MG e GO)'!$C:$RX,MATCH($F$3&amp;" "&amp;H$6,'VC (MG e GO)'!$C$5:$NP$5,0),0))</f>
        <v>0.2</v>
      </c>
      <c r="I12" s="131">
        <f>IF($F$2="SP",VLOOKUP($C12,'VC (SP)'!$C:$SD,MATCH($F$3&amp;" "&amp;I$6,'VC (SP)'!$C$5:$NV$5,0),0),VLOOKUP($C12,'VC (MG e GO)'!$C:$RX,MATCH($F$3&amp;" "&amp;I$6,'VC (MG e GO)'!$C$5:$NP$5,0),0))</f>
        <v>0.04</v>
      </c>
      <c r="J12" s="131" t="str">
        <f>IF($F$2="SP",VLOOKUP($C12,'VC (SP)'!$C:$SD,MATCH($F$3&amp;" "&amp;J$6,'VC (SP)'!$C$5:$NV$5,0),0),VLOOKUP($C12,'VC (MG e GO)'!$C:$RX,MATCH($F$3&amp;" "&amp;J$6,'VC (MG e GO)'!$C$5:$NP$5,0),0))</f>
        <v>N/A</v>
      </c>
      <c r="K12" s="131" t="str">
        <f>IF($F$2="SP",VLOOKUP($C12,'VC (SP)'!$C:$SD,MATCH($F$3&amp;" "&amp;K$6,'VC (SP)'!$C$5:$NV$5,0),0),VLOOKUP($C12,'VC (MG e GO)'!$C:$RX,MATCH($F$3&amp;" "&amp;K$6,'VC (MG e GO)'!$C$5:$NP$5,0),0))</f>
        <v>N/A</v>
      </c>
      <c r="L12" s="100">
        <f>IF($F$2="SP",VLOOKUP($C12,'VC (SP)'!$C:$SD,MATCH($F$3&amp;" "&amp;L$6,'VC (SP)'!$C$5:$NV$5,0),0),VLOOKUP($C12,'VC (MG e GO)'!$C:$RX,MATCH($F$3&amp;" "&amp;L$6,'VC (MG e GO)'!$C$5:$NP$5,0),0))</f>
        <v>27.678770252758721</v>
      </c>
      <c r="M12" s="100" t="str">
        <f>IF($F$2="SP",_xlfn.XLOOKUP(C12,'VC (SP)'!C:C,'VC (SP)'!U:U,,0),"N/A")</f>
        <v>N/A</v>
      </c>
      <c r="N12" s="100">
        <f>IF($F$2="SP",VLOOKUP($C12,'VC (SP)'!$C:$SD,MATCH($F$3&amp;" "&amp;N$6,'VC (SP)'!$C$5:$NV$5,0),0),VLOOKUP($C12,'VC (MG e GO)'!$C:$RX,MATCH($F$3&amp;" "&amp;N$6,'VC (MG e GO)'!$C$5:$NP$5,0),0))</f>
        <v>24.476999999999997</v>
      </c>
      <c r="O12" s="132">
        <f>IF($F$2="SP",VLOOKUP($C12,'VC (SP)'!$C:$SD,MATCH($F$3&amp;" "&amp;O$6,'VC (SP)'!$C$5:$NV$5,0),0),VLOOKUP($C12,'VC (MG e GO)'!$C:$RX,MATCH($F$3&amp;" "&amp;O$6,'VC (MG e GO)'!$C$5:$NP$5,0),0))</f>
        <v>0.16666666666666663</v>
      </c>
      <c r="P12" s="131">
        <v>0.08</v>
      </c>
      <c r="Q12" s="100">
        <f t="shared" si="0"/>
        <v>18.765699999999999</v>
      </c>
      <c r="R12" s="131">
        <f>IF(B12=$F$3,IF($F$2="SP",_xlfn.XLOOKUP(C12,'VC (SP)'!C:C,'VC (SP)'!V:V,,0),_xlfn.XLOOKUP(C12,'VC (MG e GO)'!C:C,'VC (MG e GO)'!V:V,,0)),IF($F$2="SP",_xlfn.XLOOKUP(C12,'VC (SP)'!C:C,'VC (SP)'!W:W,,0),_xlfn.XLOOKUP(C12,'VC (MG e GO)'!C:C,'VC (MG e GO)'!W:W,,0)))</f>
        <v>0</v>
      </c>
      <c r="S12" s="100">
        <f t="shared" si="1"/>
        <v>0.75062799999999996</v>
      </c>
      <c r="T12" s="100">
        <f t="shared" si="2"/>
        <v>0</v>
      </c>
      <c r="U12" s="100">
        <f t="shared" si="5"/>
        <v>0</v>
      </c>
      <c r="V12" s="100">
        <f t="shared" si="4"/>
        <v>18.765699999999999</v>
      </c>
      <c r="W12" s="26"/>
    </row>
    <row r="13" spans="2:24" ht="15" customHeight="1" x14ac:dyDescent="0.2">
      <c r="B13" s="15" t="str">
        <f>IF($F$2="SP","SP",_xlfn.XLOOKUP(C13,'VC (MG e GO)'!C:C,'VC (MG e GO)'!E:E,,0))</f>
        <v>MG</v>
      </c>
      <c r="C13" s="15">
        <v>100245294</v>
      </c>
      <c r="D13" s="133" t="s">
        <v>94</v>
      </c>
      <c r="E13" s="143" t="s">
        <v>103</v>
      </c>
      <c r="F13" s="131">
        <f>IF($F$2="SP",_xlfn.XLOOKUP(C13,'VC (SP)'!C:C,'VC (SP)'!S:S,,0),_xlfn.XLOOKUP(C13,'VC (MG e GO)'!C:C,'VC (MG e GO)'!S:S,,0))</f>
        <v>0.12</v>
      </c>
      <c r="G13" s="131">
        <f>IF($F$2="SP",_xlfn.XLOOKUP(C13,'VC (SP)'!C:C,'VC (SP)'!T:T,,0),_xlfn.XLOOKUP(C13,'VC (MG e GO)'!C:C,'VC (MG e GO)'!T:T,,0))</f>
        <v>0</v>
      </c>
      <c r="H13" s="131">
        <f>IF($F$2="SP",VLOOKUP($C13,'VC (SP)'!$C:$SD,MATCH($F$3&amp;" "&amp;H$6,'VC (SP)'!$C$5:$NV$5,0),0),VLOOKUP($C13,'VC (MG e GO)'!$C:$RX,MATCH($F$3&amp;" "&amp;H$6,'VC (MG e GO)'!$C$5:$NP$5,0),0))</f>
        <v>0.2</v>
      </c>
      <c r="I13" s="131">
        <f>IF($F$2="SP",VLOOKUP($C13,'VC (SP)'!$C:$SD,MATCH($F$3&amp;" "&amp;I$6,'VC (SP)'!$C$5:$NV$5,0),0),VLOOKUP($C13,'VC (MG e GO)'!$C:$RX,MATCH($F$3&amp;" "&amp;I$6,'VC (MG e GO)'!$C$5:$NP$5,0),0))</f>
        <v>0.04</v>
      </c>
      <c r="J13" s="131" t="str">
        <f>IF($F$2="SP",VLOOKUP($C13,'VC (SP)'!$C:$SD,MATCH($F$3&amp;" "&amp;J$6,'VC (SP)'!$C$5:$NV$5,0),0),VLOOKUP($C13,'VC (MG e GO)'!$C:$RX,MATCH($F$3&amp;" "&amp;J$6,'VC (MG e GO)'!$C$5:$NP$5,0),0))</f>
        <v>N/A</v>
      </c>
      <c r="K13" s="131" t="str">
        <f>IF($F$2="SP",VLOOKUP($C13,'VC (SP)'!$C:$SD,MATCH($F$3&amp;" "&amp;K$6,'VC (SP)'!$C$5:$NV$5,0),0),VLOOKUP($C13,'VC (MG e GO)'!$C:$RX,MATCH($F$3&amp;" "&amp;K$6,'VC (MG e GO)'!$C$5:$NP$5,0),0))</f>
        <v>N/A</v>
      </c>
      <c r="L13" s="100" t="str">
        <f>IF($F$2="SP",VLOOKUP($C13,'VC (SP)'!$C:$SD,MATCH($F$3&amp;" "&amp;L$6,'VC (SP)'!$C$5:$NV$5,0),0),VLOOKUP($C13,'VC (MG e GO)'!$C:$RX,MATCH($F$3&amp;" "&amp;L$6,'VC (MG e GO)'!$C$5:$NP$5,0),0))</f>
        <v>N/A</v>
      </c>
      <c r="M13" s="100" t="str">
        <f>IF($F$2="SP",_xlfn.XLOOKUP(C13,'VC (SP)'!C:C,'VC (SP)'!U:U,,0),"N/A")</f>
        <v>N/A</v>
      </c>
      <c r="N13" s="100">
        <f>IF($F$2="SP",VLOOKUP($C13,'VC (SP)'!$C:$SD,MATCH($F$3&amp;" "&amp;N$6,'VC (SP)'!$C$5:$NV$5,0),0),VLOOKUP($C13,'VC (MG e GO)'!$C:$RX,MATCH($F$3&amp;" "&amp;N$6,'VC (MG e GO)'!$C$5:$NP$5,0),0))</f>
        <v>87.460920000000002</v>
      </c>
      <c r="O13" s="132">
        <f>IF($F$2="SP",VLOOKUP($C13,'VC (SP)'!$C:$SD,MATCH($F$3&amp;" "&amp;O$6,'VC (SP)'!$C$5:$NV$5,0),0),VLOOKUP($C13,'VC (MG e GO)'!$C:$RX,MATCH($F$3&amp;" "&amp;O$6,'VC (MG e GO)'!$C$5:$NP$5,0),0))</f>
        <v>0.16666666666666663</v>
      </c>
      <c r="P13" s="131">
        <v>0.08</v>
      </c>
      <c r="Q13" s="100">
        <f t="shared" ref="Q13" si="6">N13-(N13*O13)-((N13-(N13*O13))*P13)</f>
        <v>67.053371999999996</v>
      </c>
      <c r="R13" s="131">
        <f>IF(B13=$F$3,IF($F$2="SP",_xlfn.XLOOKUP(C13,'VC (SP)'!C:C,'VC (SP)'!V:V,,0),_xlfn.XLOOKUP(C13,'VC (MG e GO)'!C:C,'VC (MG e GO)'!V:V,,0)),IF($F$2="SP",_xlfn.XLOOKUP(C13,'VC (SP)'!C:C,'VC (SP)'!W:W,,0),_xlfn.XLOOKUP(C13,'VC (MG e GO)'!C:C,'VC (MG e GO)'!W:W,,0)))</f>
        <v>9.0399999999999994E-2</v>
      </c>
      <c r="S13" s="100">
        <f t="shared" ref="S13" si="7">(Q13-(Q13*R13))*I13</f>
        <v>2.4396698868479998</v>
      </c>
      <c r="T13" s="100">
        <f t="shared" ref="T13" si="8">Q13*G13</f>
        <v>0</v>
      </c>
      <c r="U13" s="100">
        <f t="shared" ref="U13" si="9">IF(K13="N/A",0,IF(K13="PMPF",(M13*H13)-S13,IF(K13="PMC",(L13*H13)-S13,(((Q13+T13)*(1+K13))*H13)-S13)))</f>
        <v>0</v>
      </c>
      <c r="V13" s="100">
        <f t="shared" ref="V13" si="10">Q13+T13+U13</f>
        <v>67.053371999999996</v>
      </c>
      <c r="W13" s="26"/>
    </row>
    <row r="14" spans="2:24" ht="15" customHeight="1" x14ac:dyDescent="0.2">
      <c r="B14" s="15" t="str">
        <f>IF($F$2="SP","SP",_xlfn.XLOOKUP(C14,'VC (MG e GO)'!C:C,'VC (MG e GO)'!E:E,,0))</f>
        <v>MG</v>
      </c>
      <c r="C14" s="15">
        <v>100331647</v>
      </c>
      <c r="D14" s="133" t="s">
        <v>753</v>
      </c>
      <c r="E14" s="143" t="s">
        <v>754</v>
      </c>
      <c r="F14" s="137">
        <f>IF($F$2="SP",_xlfn.XLOOKUP(C14,'VC (SP)'!C:C,'VC (SP)'!S:S,,0),_xlfn.XLOOKUP(C14,'VC (MG e GO)'!C:C,'VC (MG e GO)'!S:S,,0))</f>
        <v>0.12</v>
      </c>
      <c r="G14" s="137">
        <f>IF($F$2="SP",_xlfn.XLOOKUP(C14,'VC (SP)'!C:C,'VC (SP)'!T:T,,0),_xlfn.XLOOKUP(C14,'VC (MG e GO)'!C:C,'VC (MG e GO)'!T:T,,0))</f>
        <v>0</v>
      </c>
      <c r="H14" s="137">
        <f>IF($F$2="SP",VLOOKUP($C14,'VC (SP)'!$C:$SD,MATCH($F$3&amp;" "&amp;H$6,'VC (SP)'!$C$5:$NV$5,0),0),VLOOKUP($C14,'VC (MG e GO)'!$C:$RX,MATCH($F$3&amp;" "&amp;H$6,'VC (MG e GO)'!$C$5:$NP$5,0),0))</f>
        <v>0.2</v>
      </c>
      <c r="I14" s="137">
        <f>IF($F$2="SP",VLOOKUP($C14,'VC (SP)'!$C:$SD,MATCH($F$3&amp;" "&amp;I$6,'VC (SP)'!$C$5:$NV$5,0),0),VLOOKUP($C14,'VC (MG e GO)'!$C:$RX,MATCH($F$3&amp;" "&amp;I$6,'VC (MG e GO)'!$C$5:$NP$5,0),0))</f>
        <v>0.04</v>
      </c>
      <c r="J14" s="137" t="str">
        <f>IF($F$2="SP",VLOOKUP($C14,'VC (SP)'!$C:$SD,MATCH($F$3&amp;" "&amp;J$6,'VC (SP)'!$C$5:$NV$5,0),0),VLOOKUP($C14,'VC (MG e GO)'!$C:$RX,MATCH($F$3&amp;" "&amp;J$6,'VC (MG e GO)'!$C$5:$NP$5,0),0))</f>
        <v>N/A</v>
      </c>
      <c r="K14" s="137" t="str">
        <f>IF($F$2="SP",VLOOKUP($C14,'VC (SP)'!$C:$SD,MATCH($F$3&amp;" "&amp;K$6,'VC (SP)'!$C$5:$NV$5,0),0),VLOOKUP($C14,'VC (MG e GO)'!$C:$RX,MATCH($F$3&amp;" "&amp;K$6,'VC (MG e GO)'!$C$5:$NP$5,0),0))</f>
        <v>N/A</v>
      </c>
      <c r="L14" s="168" t="str">
        <f>IF($F$2="SP",VLOOKUP($C14,'VC (SP)'!$C:$SD,MATCH($F$3&amp;" "&amp;L$6,'VC (SP)'!$C$5:$NV$5,0),0),VLOOKUP($C14,'VC (MG e GO)'!$C:$RX,MATCH($F$3&amp;" "&amp;L$6,'VC (MG e GO)'!$C$5:$NP$5,0),0))</f>
        <v>N/A</v>
      </c>
      <c r="M14" s="168" t="str">
        <f>IF($F$2="SP",_xlfn.XLOOKUP(C14,'VC (SP)'!C:C,'VC (SP)'!U:U,,0),"N/A")</f>
        <v>N/A</v>
      </c>
      <c r="N14" s="168">
        <f>IF($F$2="SP",VLOOKUP($C14,'VC (SP)'!$C:$SD,MATCH($F$3&amp;" "&amp;N$6,'VC (SP)'!$C$5:$NV$5,0),0),VLOOKUP($C14,'VC (MG e GO)'!$C:$RX,MATCH($F$3&amp;" "&amp;N$6,'VC (MG e GO)'!$C$5:$NP$5,0),0))</f>
        <v>93.30536736000002</v>
      </c>
      <c r="O14" s="137">
        <f>IF($F$2="SP",VLOOKUP($C14,'VC (SP)'!$C:$SD,MATCH($F$3&amp;" "&amp;O$6,'VC (SP)'!$C$5:$NV$5,0),0),VLOOKUP($C14,'VC (MG e GO)'!$C:$RX,MATCH($F$3&amp;" "&amp;O$6,'VC (MG e GO)'!$C$5:$NP$5,0),0))</f>
        <v>0.16666666666666663</v>
      </c>
      <c r="P14" s="131">
        <v>0.08</v>
      </c>
      <c r="Q14" s="168">
        <f t="shared" si="0"/>
        <v>71.534114976000012</v>
      </c>
      <c r="R14" s="137">
        <f>IF(B14=$F$3,IF($F$2="SP",_xlfn.XLOOKUP(C14,'VC (SP)'!C:C,'VC (SP)'!V:V,,0),_xlfn.XLOOKUP(C14,'VC (MG e GO)'!C:C,'VC (MG e GO)'!V:V,,0)),IF($F$2="SP",_xlfn.XLOOKUP(C14,'VC (SP)'!C:C,'VC (SP)'!W:W,,0),_xlfn.XLOOKUP(C14,'VC (MG e GO)'!C:C,'VC (MG e GO)'!W:W,,0)))</f>
        <v>9.0399999999999994E-2</v>
      </c>
      <c r="S14" s="168">
        <f t="shared" si="1"/>
        <v>2.6026972392867846</v>
      </c>
      <c r="T14" s="168">
        <f t="shared" si="2"/>
        <v>0</v>
      </c>
      <c r="U14" s="168">
        <f t="shared" si="5"/>
        <v>0</v>
      </c>
      <c r="V14" s="168">
        <f t="shared" si="4"/>
        <v>71.534114976000012</v>
      </c>
    </row>
    <row r="15" spans="2:24" ht="15" customHeight="1" x14ac:dyDescent="0.2">
      <c r="B15" s="14" t="str">
        <f>IF($F$2="SP","SP",_xlfn.XLOOKUP(C15,'VC (MG e GO)'!C:C,'VC (MG e GO)'!E:E,,0))</f>
        <v>MG</v>
      </c>
      <c r="C15" s="14">
        <v>100269569</v>
      </c>
      <c r="D15" s="13" t="s">
        <v>93</v>
      </c>
      <c r="E15" s="126" t="s">
        <v>61</v>
      </c>
      <c r="F15" s="129">
        <f>IF($F$2="SP",_xlfn.XLOOKUP(C15,'VC (SP)'!C:C,'VC (SP)'!S:S,,0),_xlfn.XLOOKUP(C15,'VC (MG e GO)'!C:C,'VC (MG e GO)'!S:S,,0))</f>
        <v>0.12</v>
      </c>
      <c r="G15" s="129">
        <f>IF($F$2="SP",_xlfn.XLOOKUP(C15,'VC (SP)'!C:C,'VC (SP)'!T:T,,0),_xlfn.XLOOKUP(C15,'VC (MG e GO)'!C:C,'VC (MG e GO)'!T:T,,0))</f>
        <v>0</v>
      </c>
      <c r="H15" s="129">
        <f>IF($F$2="SP",VLOOKUP($C15,'VC (SP)'!$C:$SD,MATCH($F$3&amp;" "&amp;H$6,'VC (SP)'!$C$5:$NV$5,0),0),VLOOKUP($C15,'VC (MG e GO)'!$C:$RX,MATCH($F$3&amp;" "&amp;H$6,'VC (MG e GO)'!$C$5:$NP$5,0),0))</f>
        <v>0.2</v>
      </c>
      <c r="I15" s="129">
        <f>IF($F$2="SP",VLOOKUP($C15,'VC (SP)'!$C:$SD,MATCH($F$3&amp;" "&amp;I$6,'VC (SP)'!$C$5:$NV$5,0),0),VLOOKUP($C15,'VC (MG e GO)'!$C:$RX,MATCH($F$3&amp;" "&amp;I$6,'VC (MG e GO)'!$C$5:$NP$5,0),0))</f>
        <v>0.04</v>
      </c>
      <c r="J15" s="129" t="str">
        <f>IF($F$2="SP",VLOOKUP($C15,'VC (SP)'!$C:$SD,MATCH($F$3&amp;" "&amp;J$6,'VC (SP)'!$C$5:$NV$5,0),0),VLOOKUP($C15,'VC (MG e GO)'!$C:$RX,MATCH($F$3&amp;" "&amp;J$6,'VC (MG e GO)'!$C$5:$NP$5,0),0))</f>
        <v>N/A</v>
      </c>
      <c r="K15" s="129" t="str">
        <f>IF($F$2="SP",VLOOKUP($C15,'VC (SP)'!$C:$SD,MATCH($F$3&amp;" "&amp;K$6,'VC (SP)'!$C$5:$NV$5,0),0),VLOOKUP($C15,'VC (MG e GO)'!$C:$RX,MATCH($F$3&amp;" "&amp;K$6,'VC (MG e GO)'!$C$5:$NP$5,0),0))</f>
        <v>N/A</v>
      </c>
      <c r="L15" s="167" t="str">
        <f>IF($F$2="SP",VLOOKUP($C15,'VC (SP)'!$C:$SD,MATCH($F$3&amp;" "&amp;L$6,'VC (SP)'!$C$5:$NV$5,0),0),VLOOKUP($C15,'VC (MG e GO)'!$C:$RX,MATCH($F$3&amp;" "&amp;L$6,'VC (MG e GO)'!$C$5:$NP$5,0),0))</f>
        <v>N/A</v>
      </c>
      <c r="M15" s="167" t="str">
        <f>IF($F$2="SP",_xlfn.XLOOKUP(C15,'VC (SP)'!C:C,'VC (SP)'!U:U,,0),"N/A")</f>
        <v>N/A</v>
      </c>
      <c r="N15" s="167">
        <f>IF($F$2="SP",VLOOKUP($C15,'VC (SP)'!$C:$SD,MATCH($F$3&amp;" "&amp;N$6,'VC (SP)'!$C$5:$NV$5,0),0),VLOOKUP($C15,'VC (MG e GO)'!$C:$RX,MATCH($F$3&amp;" "&amp;N$6,'VC (MG e GO)'!$C$5:$NP$5,0),0))</f>
        <v>85.598516880000005</v>
      </c>
      <c r="O15" s="129">
        <f>IF($F$2="SP",VLOOKUP($C15,'VC (SP)'!$C:$SD,MATCH($F$3&amp;" "&amp;O$6,'VC (SP)'!$C$5:$NV$5,0),0),VLOOKUP($C15,'VC (MG e GO)'!$C:$RX,MATCH($F$3&amp;" "&amp;O$6,'VC (MG e GO)'!$C$5:$NP$5,0),0))</f>
        <v>0.16666666666666663</v>
      </c>
      <c r="P15" s="131">
        <v>0.08</v>
      </c>
      <c r="Q15" s="167">
        <f t="shared" si="0"/>
        <v>65.625529608000008</v>
      </c>
      <c r="R15" s="129">
        <f>IF(B15=$F$3,IF($F$2="SP",_xlfn.XLOOKUP(C15,'VC (SP)'!C:C,'VC (SP)'!V:V,,0),_xlfn.XLOOKUP(C15,'VC (MG e GO)'!C:C,'VC (MG e GO)'!V:V,,0)),IF($F$2="SP",_xlfn.XLOOKUP(C15,'VC (SP)'!C:C,'VC (SP)'!W:W,,0),_xlfn.XLOOKUP(C15,'VC (MG e GO)'!C:C,'VC (MG e GO)'!W:W,,0)))</f>
        <v>9.0399999999999994E-2</v>
      </c>
      <c r="S15" s="167">
        <f t="shared" si="1"/>
        <v>2.3877192692574725</v>
      </c>
      <c r="T15" s="167">
        <f t="shared" si="2"/>
        <v>0</v>
      </c>
      <c r="U15" s="167">
        <f t="shared" si="5"/>
        <v>0</v>
      </c>
      <c r="V15" s="167">
        <f t="shared" si="4"/>
        <v>65.625529608000008</v>
      </c>
    </row>
    <row r="16" spans="2:24" ht="15" customHeight="1" x14ac:dyDescent="0.2">
      <c r="B16" s="14" t="str">
        <f>IF($F$2="SP","SP",_xlfn.XLOOKUP(C16,'VC (MG e GO)'!C:C,'VC (MG e GO)'!E:E,,0))</f>
        <v>MG</v>
      </c>
      <c r="C16" s="14">
        <v>100281203</v>
      </c>
      <c r="D16" s="13" t="s">
        <v>146</v>
      </c>
      <c r="E16" s="126" t="s">
        <v>104</v>
      </c>
      <c r="F16" s="129">
        <f>IF($F$2="SP",_xlfn.XLOOKUP(C16,'VC (SP)'!C:C,'VC (SP)'!S:S,,0),_xlfn.XLOOKUP(C16,'VC (MG e GO)'!C:C,'VC (MG e GO)'!S:S,,0))</f>
        <v>0.125</v>
      </c>
      <c r="G16" s="129">
        <f>IF($F$2="SP",_xlfn.XLOOKUP(C16,'VC (SP)'!C:C,'VC (SP)'!T:T,,0),_xlfn.XLOOKUP(C16,'VC (MG e GO)'!C:C,'VC (MG e GO)'!T:T,,0))</f>
        <v>3.2500000000000001E-2</v>
      </c>
      <c r="H16" s="129">
        <f>IF($F$2="SP",VLOOKUP($C16,'VC (SP)'!$C:$SD,MATCH($F$3&amp;" "&amp;H$6,'VC (SP)'!$C$5:$NV$5,0),0),VLOOKUP($C16,'VC (MG e GO)'!$C:$RX,MATCH($F$3&amp;" "&amp;H$6,'VC (MG e GO)'!$C$5:$NP$5,0),0))</f>
        <v>0.2</v>
      </c>
      <c r="I16" s="129">
        <f>IF($F$2="SP",VLOOKUP($C16,'VC (SP)'!$C:$SD,MATCH($F$3&amp;" "&amp;I$6,'VC (SP)'!$C$5:$NV$5,0),0),VLOOKUP($C16,'VC (MG e GO)'!$C:$RX,MATCH($F$3&amp;" "&amp;I$6,'VC (MG e GO)'!$C$5:$NP$5,0),0))</f>
        <v>0.04</v>
      </c>
      <c r="J16" s="129" t="str">
        <f>IF($F$2="SP",VLOOKUP($C16,'VC (SP)'!$C:$SD,MATCH($F$3&amp;" "&amp;J$6,'VC (SP)'!$C$5:$NV$5,0),0),VLOOKUP($C16,'VC (MG e GO)'!$C:$RX,MATCH($F$3&amp;" "&amp;J$6,'VC (MG e GO)'!$C$5:$NP$5,0),0))</f>
        <v>N/A</v>
      </c>
      <c r="K16" s="129" t="str">
        <f>IF($F$2="SP",VLOOKUP($C16,'VC (SP)'!$C:$SD,MATCH($F$3&amp;" "&amp;K$6,'VC (SP)'!$C$5:$NV$5,0),0),VLOOKUP($C16,'VC (MG e GO)'!$C:$RX,MATCH($F$3&amp;" "&amp;K$6,'VC (MG e GO)'!$C$5:$NP$5,0),0))</f>
        <v>N/A</v>
      </c>
      <c r="L16" s="167" t="str">
        <f>IF($F$2="SP",VLOOKUP($C16,'VC (SP)'!$C:$SD,MATCH($F$3&amp;" "&amp;L$6,'VC (SP)'!$C$5:$NV$5,0),0),VLOOKUP($C16,'VC (MG e GO)'!$C:$RX,MATCH($F$3&amp;" "&amp;L$6,'VC (MG e GO)'!$C$5:$NP$5,0),0))</f>
        <v>N/A</v>
      </c>
      <c r="M16" s="167" t="str">
        <f>IF($F$2="SP",_xlfn.XLOOKUP(C16,'VC (SP)'!C:C,'VC (SP)'!U:U,,0),"N/A")</f>
        <v>N/A</v>
      </c>
      <c r="N16" s="167">
        <f>IF($F$2="SP",VLOOKUP($C16,'VC (SP)'!$C:$SD,MATCH($F$3&amp;" "&amp;N$6,'VC (SP)'!$C$5:$NV$5,0),0),VLOOKUP($C16,'VC (MG e GO)'!$C:$RX,MATCH($F$3&amp;" "&amp;N$6,'VC (MG e GO)'!$C$5:$NP$5,0),0))</f>
        <v>89.981852400000008</v>
      </c>
      <c r="O16" s="129">
        <f>IF($F$2="SP",VLOOKUP($C16,'VC (SP)'!$C:$SD,MATCH($F$3&amp;" "&amp;O$6,'VC (SP)'!$C$5:$NV$5,0),0),VLOOKUP($C16,'VC (MG e GO)'!$C:$RX,MATCH($F$3&amp;" "&amp;O$6,'VC (MG e GO)'!$C$5:$NP$5,0),0))</f>
        <v>0.16666666666666663</v>
      </c>
      <c r="P16" s="131">
        <v>0.08</v>
      </c>
      <c r="Q16" s="167">
        <f t="shared" si="0"/>
        <v>68.986086840000013</v>
      </c>
      <c r="R16" s="129">
        <f>IF(B16=$F$3,IF($F$2="SP",_xlfn.XLOOKUP(C16,'VC (SP)'!C:C,'VC (SP)'!V:V,,0),_xlfn.XLOOKUP(C16,'VC (MG e GO)'!C:C,'VC (MG e GO)'!V:V,,0)),IF($F$2="SP",_xlfn.XLOOKUP(C16,'VC (SP)'!C:C,'VC (SP)'!W:W,,0),_xlfn.XLOOKUP(C16,'VC (MG e GO)'!C:C,'VC (MG e GO)'!W:W,,0)))</f>
        <v>9.5899999999999999E-2</v>
      </c>
      <c r="S16" s="167">
        <f t="shared" si="1"/>
        <v>2.4948128444817605</v>
      </c>
      <c r="T16" s="167">
        <f t="shared" si="2"/>
        <v>2.2420478223000004</v>
      </c>
      <c r="U16" s="167">
        <f t="shared" si="5"/>
        <v>0</v>
      </c>
      <c r="V16" s="167">
        <f t="shared" si="4"/>
        <v>71.228134662300008</v>
      </c>
    </row>
    <row r="17" spans="2:23" ht="15" customHeight="1" x14ac:dyDescent="0.2">
      <c r="B17" s="14" t="str">
        <f>IF($F$2="SP","SP",_xlfn.XLOOKUP(C17,'VC (MG e GO)'!C:C,'VC (MG e GO)'!E:E,,0))</f>
        <v>MG</v>
      </c>
      <c r="C17" s="14">
        <v>100289293</v>
      </c>
      <c r="D17" s="13" t="s">
        <v>0</v>
      </c>
      <c r="E17" s="141" t="s">
        <v>59</v>
      </c>
      <c r="F17" s="131">
        <f>IF($F$2="SP",_xlfn.XLOOKUP(C17,'VC (SP)'!C:C,'VC (SP)'!S:S,,0),_xlfn.XLOOKUP(C17,'VC (MG e GO)'!C:C,'VC (MG e GO)'!S:S,,0))</f>
        <v>0.12</v>
      </c>
      <c r="G17" s="131">
        <f>IF($F$2="SP",_xlfn.XLOOKUP(C17,'VC (SP)'!C:C,'VC (SP)'!T:T,,0),_xlfn.XLOOKUP(C17,'VC (MG e GO)'!C:C,'VC (MG e GO)'!T:T,,0))</f>
        <v>0</v>
      </c>
      <c r="H17" s="131">
        <f>IF($F$2="SP",VLOOKUP($C17,'VC (SP)'!$C:$SD,MATCH($F$3&amp;" "&amp;H$6,'VC (SP)'!$C$5:$NV$5,0),0),VLOOKUP($C17,'VC (MG e GO)'!$C:$RX,MATCH($F$3&amp;" "&amp;H$6,'VC (MG e GO)'!$C$5:$NP$5,0),0))</f>
        <v>0.2</v>
      </c>
      <c r="I17" s="131">
        <f>IF($F$2="SP",VLOOKUP($C17,'VC (SP)'!$C:$SD,MATCH($F$3&amp;" "&amp;I$6,'VC (SP)'!$C$5:$NV$5,0),0),VLOOKUP($C17,'VC (MG e GO)'!$C:$RX,MATCH($F$3&amp;" "&amp;I$6,'VC (MG e GO)'!$C$5:$NP$5,0),0))</f>
        <v>0.04</v>
      </c>
      <c r="J17" s="131" t="str">
        <f>IF($F$2="SP",VLOOKUP($C17,'VC (SP)'!$C:$SD,MATCH($F$3&amp;" "&amp;J$6,'VC (SP)'!$C$5:$NV$5,0),0),VLOOKUP($C17,'VC (MG e GO)'!$C:$RX,MATCH($F$3&amp;" "&amp;J$6,'VC (MG e GO)'!$C$5:$NP$5,0),0))</f>
        <v>N/A</v>
      </c>
      <c r="K17" s="131" t="str">
        <f>IF($F$2="SP",VLOOKUP($C17,'VC (SP)'!$C:$SD,MATCH($F$3&amp;" "&amp;K$6,'VC (SP)'!$C$5:$NV$5,0),0),VLOOKUP($C17,'VC (MG e GO)'!$C:$RX,MATCH($F$3&amp;" "&amp;K$6,'VC (MG e GO)'!$C$5:$NP$5,0),0))</f>
        <v>N/A</v>
      </c>
      <c r="L17" s="100" t="str">
        <f>IF($F$2="SP",VLOOKUP($C17,'VC (SP)'!$C:$SD,MATCH($F$3&amp;" "&amp;L$6,'VC (SP)'!$C$5:$NV$5,0),0),VLOOKUP($C17,'VC (MG e GO)'!$C:$RX,MATCH($F$3&amp;" "&amp;L$6,'VC (MG e GO)'!$C$5:$NP$5,0),0))</f>
        <v>N/A</v>
      </c>
      <c r="M17" s="100" t="str">
        <f>IF($F$2="SP",_xlfn.XLOOKUP(C17,'VC (SP)'!C:C,'VC (SP)'!U:U,,0),"N/A")</f>
        <v>N/A</v>
      </c>
      <c r="N17" s="100">
        <f>IF($F$2="SP",VLOOKUP($C17,'VC (SP)'!$C:$SD,MATCH($F$3&amp;" "&amp;N$6,'VC (SP)'!$C$5:$NV$5,0),0),VLOOKUP($C17,'VC (MG e GO)'!$C:$RX,MATCH($F$3&amp;" "&amp;N$6,'VC (MG e GO)'!$C$5:$NP$5,0),0))</f>
        <v>72.386773200000007</v>
      </c>
      <c r="O17" s="131">
        <f>IF($F$2="SP",VLOOKUP($C17,'VC (SP)'!$C:$SD,MATCH($F$3&amp;" "&amp;O$6,'VC (SP)'!$C$5:$NV$5,0),0),VLOOKUP($C17,'VC (MG e GO)'!$C:$RX,MATCH($F$3&amp;" "&amp;O$6,'VC (MG e GO)'!$C$5:$NP$5,0),0))</f>
        <v>0.16666666666666663</v>
      </c>
      <c r="P17" s="131">
        <v>0.08</v>
      </c>
      <c r="Q17" s="100">
        <f t="shared" si="0"/>
        <v>55.496526120000013</v>
      </c>
      <c r="R17" s="131">
        <f>IF(B17=$F$3,IF($F$2="SP",_xlfn.XLOOKUP(C17,'VC (SP)'!C:C,'VC (SP)'!V:V,,0),_xlfn.XLOOKUP(C17,'VC (MG e GO)'!C:C,'VC (MG e GO)'!V:V,,0)),IF($F$2="SP",_xlfn.XLOOKUP(C17,'VC (SP)'!C:C,'VC (SP)'!W:W,,0),_xlfn.XLOOKUP(C17,'VC (MG e GO)'!C:C,'VC (MG e GO)'!W:W,,0)))</f>
        <v>9.0399999999999994E-2</v>
      </c>
      <c r="S17" s="100">
        <f t="shared" si="1"/>
        <v>2.0191856063500806</v>
      </c>
      <c r="T17" s="100">
        <f t="shared" si="2"/>
        <v>0</v>
      </c>
      <c r="U17" s="100">
        <f t="shared" si="5"/>
        <v>0</v>
      </c>
      <c r="V17" s="100">
        <f t="shared" si="4"/>
        <v>55.496526120000013</v>
      </c>
    </row>
    <row r="18" spans="2:23" ht="15" customHeight="1" x14ac:dyDescent="0.2">
      <c r="B18" s="14" t="str">
        <f>IF($F$2="SP","SP",_xlfn.XLOOKUP(C18,'VC (MG e GO)'!C:C,'VC (MG e GO)'!E:E,,0))</f>
        <v>MG</v>
      </c>
      <c r="C18" s="14">
        <v>100299895</v>
      </c>
      <c r="D18" s="13" t="s">
        <v>529</v>
      </c>
      <c r="E18" s="141" t="s">
        <v>531</v>
      </c>
      <c r="F18" s="131">
        <f>IF($F$2="SP",_xlfn.XLOOKUP(C18,'VC (SP)'!C:C,'VC (SP)'!S:S,,0),_xlfn.XLOOKUP(C18,'VC (MG e GO)'!C:C,'VC (MG e GO)'!S:S,,0))</f>
        <v>0.12</v>
      </c>
      <c r="G18" s="131">
        <f>IF($F$2="SP",_xlfn.XLOOKUP(C18,'VC (SP)'!C:C,'VC (SP)'!T:T,,0),_xlfn.XLOOKUP(C18,'VC (MG e GO)'!C:C,'VC (MG e GO)'!T:T,,0))</f>
        <v>0</v>
      </c>
      <c r="H18" s="131">
        <f>IF($F$2="SP",VLOOKUP($C18,'VC (SP)'!$C:$SD,MATCH($F$3&amp;" "&amp;H$6,'VC (SP)'!$C$5:$NV$5,0),0),VLOOKUP($C18,'VC (MG e GO)'!$C:$RX,MATCH($F$3&amp;" "&amp;H$6,'VC (MG e GO)'!$C$5:$NP$5,0),0))</f>
        <v>0.2</v>
      </c>
      <c r="I18" s="131">
        <f>IF($F$2="SP",VLOOKUP($C18,'VC (SP)'!$C:$SD,MATCH($F$3&amp;" "&amp;I$6,'VC (SP)'!$C$5:$NV$5,0),0),VLOOKUP($C18,'VC (MG e GO)'!$C:$RX,MATCH($F$3&amp;" "&amp;I$6,'VC (MG e GO)'!$C$5:$NP$5,0),0))</f>
        <v>0.04</v>
      </c>
      <c r="J18" s="131" t="str">
        <f>IF($F$2="SP",VLOOKUP($C18,'VC (SP)'!$C:$SD,MATCH($F$3&amp;" "&amp;J$6,'VC (SP)'!$C$5:$NV$5,0),0),VLOOKUP($C18,'VC (MG e GO)'!$C:$RX,MATCH($F$3&amp;" "&amp;J$6,'VC (MG e GO)'!$C$5:$NP$5,0),0))</f>
        <v>N/A</v>
      </c>
      <c r="K18" s="131" t="str">
        <f>IF($F$2="SP",VLOOKUP($C18,'VC (SP)'!$C:$SD,MATCH($F$3&amp;" "&amp;K$6,'VC (SP)'!$C$5:$NV$5,0),0),VLOOKUP($C18,'VC (MG e GO)'!$C:$RX,MATCH($F$3&amp;" "&amp;K$6,'VC (MG e GO)'!$C$5:$NP$5,0),0))</f>
        <v>N/A</v>
      </c>
      <c r="L18" s="100" t="str">
        <f>IF($F$2="SP",VLOOKUP($C18,'VC (SP)'!$C:$SD,MATCH($F$3&amp;" "&amp;L$6,'VC (SP)'!$C$5:$NV$5,0),0),VLOOKUP($C18,'VC (MG e GO)'!$C:$RX,MATCH($F$3&amp;" "&amp;L$6,'VC (MG e GO)'!$C$5:$NP$5,0),0))</f>
        <v>N/A</v>
      </c>
      <c r="M18" s="100" t="str">
        <f>IF($F$2="SP",_xlfn.XLOOKUP(C18,'VC (SP)'!C:C,'VC (SP)'!U:U,,0),"N/A")</f>
        <v>N/A</v>
      </c>
      <c r="N18" s="100">
        <f>IF($F$2="SP",VLOOKUP($C18,'VC (SP)'!$C:$SD,MATCH($F$3&amp;" "&amp;N$6,'VC (SP)'!$C$5:$NV$5,0),0),VLOOKUP($C18,'VC (MG e GO)'!$C:$RX,MATCH($F$3&amp;" "&amp;N$6,'VC (MG e GO)'!$C$5:$NP$5,0),0))</f>
        <v>33.410071440000003</v>
      </c>
      <c r="O18" s="131">
        <f>IF($F$2="SP",VLOOKUP($C18,'VC (SP)'!$C:$SD,MATCH($F$3&amp;" "&amp;O$6,'VC (SP)'!$C$5:$NV$5,0),0),VLOOKUP($C18,'VC (MG e GO)'!$C:$RX,MATCH($F$3&amp;" "&amp;O$6,'VC (MG e GO)'!$C$5:$NP$5,0),0))</f>
        <v>0.16666666666666663</v>
      </c>
      <c r="P18" s="131">
        <v>0.08</v>
      </c>
      <c r="Q18" s="100">
        <f t="shared" si="0"/>
        <v>25.614388104000003</v>
      </c>
      <c r="R18" s="131">
        <f>IF(B18=$F$3,IF($F$2="SP",_xlfn.XLOOKUP(C18,'VC (SP)'!C:C,'VC (SP)'!V:V,,0),_xlfn.XLOOKUP(C18,'VC (MG e GO)'!C:C,'VC (MG e GO)'!V:V,,0)),IF($F$2="SP",_xlfn.XLOOKUP(C18,'VC (SP)'!C:C,'VC (SP)'!W:W,,0),_xlfn.XLOOKUP(C18,'VC (MG e GO)'!C:C,'VC (MG e GO)'!W:W,,0)))</f>
        <v>9.0399999999999994E-2</v>
      </c>
      <c r="S18" s="100">
        <f t="shared" si="1"/>
        <v>0.9319538967759361</v>
      </c>
      <c r="T18" s="100">
        <f t="shared" si="2"/>
        <v>0</v>
      </c>
      <c r="U18" s="100">
        <f t="shared" si="5"/>
        <v>0</v>
      </c>
      <c r="V18" s="100">
        <f t="shared" si="4"/>
        <v>25.614388104000003</v>
      </c>
    </row>
    <row r="19" spans="2:23" ht="15" customHeight="1" x14ac:dyDescent="0.2">
      <c r="B19" s="14" t="str">
        <f>IF($F$2="SP","SP",_xlfn.XLOOKUP(C19,'VC (MG e GO)'!C:C,'VC (MG e GO)'!E:E,,0))</f>
        <v>MG</v>
      </c>
      <c r="C19" s="14">
        <v>100299902</v>
      </c>
      <c r="D19" s="146" t="s">
        <v>92</v>
      </c>
      <c r="E19" s="126" t="s">
        <v>102</v>
      </c>
      <c r="F19" s="129">
        <f>IF($F$2="SP",_xlfn.XLOOKUP(C19,'VC (SP)'!C:C,'VC (SP)'!S:S,,0),_xlfn.XLOOKUP(C19,'VC (MG e GO)'!C:C,'VC (MG e GO)'!S:S,,0))</f>
        <v>0.12</v>
      </c>
      <c r="G19" s="129">
        <f>IF($F$2="SP",_xlfn.XLOOKUP(C19,'VC (SP)'!C:C,'VC (SP)'!T:T,,0),_xlfn.XLOOKUP(C19,'VC (MG e GO)'!C:C,'VC (MG e GO)'!T:T,,0))</f>
        <v>0</v>
      </c>
      <c r="H19" s="129">
        <f>IF($F$2="SP",VLOOKUP($C19,'VC (SP)'!$C:$SD,MATCH($F$3&amp;" "&amp;H$6,'VC (SP)'!$C$5:$NV$5,0),0),VLOOKUP($C19,'VC (MG e GO)'!$C:$RX,MATCH($F$3&amp;" "&amp;H$6,'VC (MG e GO)'!$C$5:$NP$5,0),0))</f>
        <v>0.2</v>
      </c>
      <c r="I19" s="129">
        <f>IF($F$2="SP",VLOOKUP($C19,'VC (SP)'!$C:$SD,MATCH($F$3&amp;" "&amp;I$6,'VC (SP)'!$C$5:$NV$5,0),0),VLOOKUP($C19,'VC (MG e GO)'!$C:$RX,MATCH($F$3&amp;" "&amp;I$6,'VC (MG e GO)'!$C$5:$NP$5,0),0))</f>
        <v>0.04</v>
      </c>
      <c r="J19" s="129" t="str">
        <f>IF($F$2="SP",VLOOKUP($C19,'VC (SP)'!$C:$SD,MATCH($F$3&amp;" "&amp;J$6,'VC (SP)'!$C$5:$NV$5,0),0),VLOOKUP($C19,'VC (MG e GO)'!$C:$RX,MATCH($F$3&amp;" "&amp;J$6,'VC (MG e GO)'!$C$5:$NP$5,0),0))</f>
        <v>N/A</v>
      </c>
      <c r="K19" s="129" t="str">
        <f>IF($F$2="SP",VLOOKUP($C19,'VC (SP)'!$C:$SD,MATCH($F$3&amp;" "&amp;K$6,'VC (SP)'!$C$5:$NV$5,0),0),VLOOKUP($C19,'VC (MG e GO)'!$C:$RX,MATCH($F$3&amp;" "&amp;K$6,'VC (MG e GO)'!$C$5:$NP$5,0),0))</f>
        <v>N/A</v>
      </c>
      <c r="L19" s="167" t="str">
        <f>IF($F$2="SP",VLOOKUP($C19,'VC (SP)'!$C:$SD,MATCH($F$3&amp;" "&amp;L$6,'VC (SP)'!$C$5:$NV$5,0),0),VLOOKUP($C19,'VC (MG e GO)'!$C:$RX,MATCH($F$3&amp;" "&amp;L$6,'VC (MG e GO)'!$C$5:$NP$5,0),0))</f>
        <v>N/A</v>
      </c>
      <c r="M19" s="167" t="str">
        <f>IF($F$2="SP",_xlfn.XLOOKUP(C19,'VC (SP)'!C:C,'VC (SP)'!U:U,,0),"N/A")</f>
        <v>N/A</v>
      </c>
      <c r="N19" s="167">
        <f>IF($F$2="SP",VLOOKUP($C19,'VC (SP)'!$C:$SD,MATCH($F$3&amp;" "&amp;N$6,'VC (SP)'!$C$5:$NV$5,0),0),VLOOKUP($C19,'VC (MG e GO)'!$C:$RX,MATCH($F$3&amp;" "&amp;N$6,'VC (MG e GO)'!$C$5:$NP$5,0),0))</f>
        <v>35.756082000000006</v>
      </c>
      <c r="O19" s="129">
        <f>IF($F$2="SP",VLOOKUP($C19,'VC (SP)'!$C:$SD,MATCH($F$3&amp;" "&amp;O$6,'VC (SP)'!$C$5:$NV$5,0),0),VLOOKUP($C19,'VC (MG e GO)'!$C:$RX,MATCH($F$3&amp;" "&amp;O$6,'VC (MG e GO)'!$C$5:$NP$5,0),0))</f>
        <v>0.16666666666666663</v>
      </c>
      <c r="P19" s="131">
        <v>0.08</v>
      </c>
      <c r="Q19" s="167">
        <f t="shared" si="0"/>
        <v>27.412996200000006</v>
      </c>
      <c r="R19" s="129">
        <f>IF(B19=$F$3,IF($F$2="SP",_xlfn.XLOOKUP(C19,'VC (SP)'!C:C,'VC (SP)'!V:V,,0),_xlfn.XLOOKUP(C19,'VC (MG e GO)'!C:C,'VC (MG e GO)'!V:V,,0)),IF($F$2="SP",_xlfn.XLOOKUP(C19,'VC (SP)'!C:C,'VC (SP)'!W:W,,0),_xlfn.XLOOKUP(C19,'VC (MG e GO)'!C:C,'VC (MG e GO)'!W:W,,0)))</f>
        <v>9.0399999999999994E-2</v>
      </c>
      <c r="S19" s="167">
        <f t="shared" si="1"/>
        <v>0.99739445374080027</v>
      </c>
      <c r="T19" s="167">
        <f t="shared" si="2"/>
        <v>0</v>
      </c>
      <c r="U19" s="167">
        <f t="shared" si="5"/>
        <v>0</v>
      </c>
      <c r="V19" s="167">
        <f t="shared" si="4"/>
        <v>27.412996200000006</v>
      </c>
    </row>
    <row r="20" spans="2:23" ht="15" customHeight="1" x14ac:dyDescent="0.2">
      <c r="B20" s="14" t="str">
        <f>IF($F$2="SP","SP",_xlfn.XLOOKUP(C20,'VC (MG e GO)'!C:C,'VC (MG e GO)'!E:E,,0))</f>
        <v>MG</v>
      </c>
      <c r="C20" s="14">
        <v>100333357</v>
      </c>
      <c r="D20" s="133" t="s">
        <v>134</v>
      </c>
      <c r="E20" s="143" t="s">
        <v>105</v>
      </c>
      <c r="F20" s="137">
        <f>IF($F$2="SP",_xlfn.XLOOKUP(C20,'VC (SP)'!C:C,'VC (SP)'!S:S,,0),_xlfn.XLOOKUP(C20,'VC (MG e GO)'!C:C,'VC (MG e GO)'!S:S,,0))</f>
        <v>0.12</v>
      </c>
      <c r="G20" s="137">
        <f>IF($F$2="SP",_xlfn.XLOOKUP(C20,'VC (SP)'!C:C,'VC (SP)'!T:T,,0),_xlfn.XLOOKUP(C20,'VC (MG e GO)'!C:C,'VC (MG e GO)'!T:T,,0))</f>
        <v>0</v>
      </c>
      <c r="H20" s="137">
        <f>IF($F$2="SP",VLOOKUP($C20,'VC (SP)'!$C:$SD,MATCH($F$3&amp;" "&amp;H$6,'VC (SP)'!$C$5:$NV$5,0),0),VLOOKUP($C20,'VC (MG e GO)'!$C:$RX,MATCH($F$3&amp;" "&amp;H$6,'VC (MG e GO)'!$C$5:$NP$5,0),0))</f>
        <v>0.2</v>
      </c>
      <c r="I20" s="137">
        <f>IF($F$2="SP",VLOOKUP($C20,'VC (SP)'!$C:$SD,MATCH($F$3&amp;" "&amp;I$6,'VC (SP)'!$C$5:$NV$5,0),0),VLOOKUP($C20,'VC (MG e GO)'!$C:$RX,MATCH($F$3&amp;" "&amp;I$6,'VC (MG e GO)'!$C$5:$NP$5,0),0))</f>
        <v>0.04</v>
      </c>
      <c r="J20" s="137" t="str">
        <f>IF($F$2="SP",VLOOKUP($C20,'VC (SP)'!$C:$SD,MATCH($F$3&amp;" "&amp;J$6,'VC (SP)'!$C$5:$NV$5,0),0),VLOOKUP($C20,'VC (MG e GO)'!$C:$RX,MATCH($F$3&amp;" "&amp;J$6,'VC (MG e GO)'!$C$5:$NP$5,0),0))</f>
        <v>N/A</v>
      </c>
      <c r="K20" s="137" t="str">
        <f>IF($F$2="SP",VLOOKUP($C20,'VC (SP)'!$C:$SD,MATCH($F$3&amp;" "&amp;K$6,'VC (SP)'!$C$5:$NV$5,0),0),VLOOKUP($C20,'VC (MG e GO)'!$C:$RX,MATCH($F$3&amp;" "&amp;K$6,'VC (MG e GO)'!$C$5:$NP$5,0),0))</f>
        <v>N/A</v>
      </c>
      <c r="L20" s="168" t="str">
        <f>IF($F$2="SP",VLOOKUP($C20,'VC (SP)'!$C:$SD,MATCH($F$3&amp;" "&amp;L$6,'VC (SP)'!$C$5:$NV$5,0),0),VLOOKUP($C20,'VC (MG e GO)'!$C:$RX,MATCH($F$3&amp;" "&amp;L$6,'VC (MG e GO)'!$C$5:$NP$5,0),0))</f>
        <v>N/A</v>
      </c>
      <c r="M20" s="168" t="str">
        <f>IF($F$2="SP",_xlfn.XLOOKUP(C20,'VC (SP)'!C:C,'VC (SP)'!U:U,,0),"N/A")</f>
        <v>N/A</v>
      </c>
      <c r="N20" s="168">
        <f>IF($F$2="SP",VLOOKUP($C20,'VC (SP)'!$C:$SD,MATCH($F$3&amp;" "&amp;N$6,'VC (SP)'!$C$5:$NV$5,0),0),VLOOKUP($C20,'VC (MG e GO)'!$C:$RX,MATCH($F$3&amp;" "&amp;N$6,'VC (MG e GO)'!$C$5:$NP$5,0),0))</f>
        <v>82.995268320000008</v>
      </c>
      <c r="O20" s="137">
        <f>IF($F$2="SP",VLOOKUP($C20,'VC (SP)'!$C:$SD,MATCH($F$3&amp;" "&amp;O$6,'VC (SP)'!$C$5:$NV$5,0),0),VLOOKUP($C20,'VC (MG e GO)'!$C:$RX,MATCH($F$3&amp;" "&amp;O$6,'VC (MG e GO)'!$C$5:$NP$5,0),0))</f>
        <v>0.16666666666666663</v>
      </c>
      <c r="P20" s="131">
        <v>0.08</v>
      </c>
      <c r="Q20" s="168">
        <f t="shared" si="0"/>
        <v>63.629705712000003</v>
      </c>
      <c r="R20" s="137">
        <f>IF(B20=$F$3,IF($F$2="SP",_xlfn.XLOOKUP(C20,'VC (SP)'!C:C,'VC (SP)'!V:V,,0),_xlfn.XLOOKUP(C20,'VC (MG e GO)'!C:C,'VC (MG e GO)'!V:V,,0)),IF($F$2="SP",_xlfn.XLOOKUP(C20,'VC (SP)'!C:C,'VC (SP)'!W:W,,0),_xlfn.XLOOKUP(C20,'VC (MG e GO)'!C:C,'VC (MG e GO)'!W:W,,0)))</f>
        <v>9.0399999999999994E-2</v>
      </c>
      <c r="S20" s="168">
        <f t="shared" si="1"/>
        <v>2.3151032126254081</v>
      </c>
      <c r="T20" s="168">
        <f t="shared" si="2"/>
        <v>0</v>
      </c>
      <c r="U20" s="168">
        <f t="shared" si="5"/>
        <v>0</v>
      </c>
      <c r="V20" s="168">
        <f t="shared" si="4"/>
        <v>63.629705712000003</v>
      </c>
    </row>
    <row r="21" spans="2:23" ht="15" customHeight="1" x14ac:dyDescent="0.2">
      <c r="B21" s="14" t="str">
        <f>IF($F$2="SP","SP",_xlfn.XLOOKUP(C21,'VC (MG e GO)'!C:C,'VC (MG e GO)'!E:E,,0))</f>
        <v>MG</v>
      </c>
      <c r="C21" s="14">
        <v>100353900</v>
      </c>
      <c r="D21" s="13" t="s">
        <v>539</v>
      </c>
      <c r="E21" s="126" t="s">
        <v>541</v>
      </c>
      <c r="F21" s="129">
        <f>IF($F$2="SP",_xlfn.XLOOKUP(C21,'VC (SP)'!C:C,'VC (SP)'!S:S,,0),_xlfn.XLOOKUP(C21,'VC (MG e GO)'!C:C,'VC (MG e GO)'!S:S,,0))</f>
        <v>0.12</v>
      </c>
      <c r="G21" s="129">
        <f>IF($F$2="SP",_xlfn.XLOOKUP(C21,'VC (SP)'!C:C,'VC (SP)'!T:T,,0),_xlfn.XLOOKUP(C21,'VC (MG e GO)'!C:C,'VC (MG e GO)'!T:T,,0))</f>
        <v>0</v>
      </c>
      <c r="H21" s="129">
        <f>IF($F$2="SP",VLOOKUP($C21,'VC (SP)'!$C:$SD,MATCH($F$3&amp;" "&amp;H$6,'VC (SP)'!$C$5:$NV$5,0),0),VLOOKUP($C21,'VC (MG e GO)'!$C:$RX,MATCH($F$3&amp;" "&amp;H$6,'VC (MG e GO)'!$C$5:$NP$5,0),0))</f>
        <v>0.2</v>
      </c>
      <c r="I21" s="129">
        <f>IF($F$2="SP",VLOOKUP($C21,'VC (SP)'!$C:$SD,MATCH($F$3&amp;" "&amp;I$6,'VC (SP)'!$C$5:$NV$5,0),0),VLOOKUP($C21,'VC (MG e GO)'!$C:$RX,MATCH($F$3&amp;" "&amp;I$6,'VC (MG e GO)'!$C$5:$NP$5,0),0))</f>
        <v>0.04</v>
      </c>
      <c r="J21" s="129" t="str">
        <f>IF($F$2="SP",VLOOKUP($C21,'VC (SP)'!$C:$SD,MATCH($F$3&amp;" "&amp;J$6,'VC (SP)'!$C$5:$NV$5,0),0),VLOOKUP($C21,'VC (MG e GO)'!$C:$RX,MATCH($F$3&amp;" "&amp;J$6,'VC (MG e GO)'!$C$5:$NP$5,0),0))</f>
        <v>N/A</v>
      </c>
      <c r="K21" s="129" t="str">
        <f>IF($F$2="SP",VLOOKUP($C21,'VC (SP)'!$C:$SD,MATCH($F$3&amp;" "&amp;K$6,'VC (SP)'!$C$5:$NV$5,0),0),VLOOKUP($C21,'VC (MG e GO)'!$C:$RX,MATCH($F$3&amp;" "&amp;K$6,'VC (MG e GO)'!$C$5:$NP$5,0),0))</f>
        <v>N/A</v>
      </c>
      <c r="L21" s="167" t="str">
        <f>IF($F$2="SP",VLOOKUP($C21,'VC (SP)'!$C:$SD,MATCH($F$3&amp;" "&amp;L$6,'VC (SP)'!$C$5:$NV$5,0),0),VLOOKUP($C21,'VC (MG e GO)'!$C:$RX,MATCH($F$3&amp;" "&amp;L$6,'VC (MG e GO)'!$C$5:$NP$5,0),0))</f>
        <v>N/A</v>
      </c>
      <c r="M21" s="167" t="str">
        <f>IF($F$2="SP",_xlfn.XLOOKUP(C21,'VC (SP)'!C:C,'VC (SP)'!U:U,,0),"N/A")</f>
        <v>N/A</v>
      </c>
      <c r="N21" s="167">
        <f>IF($F$2="SP",VLOOKUP($C21,'VC (SP)'!$C:$SD,MATCH($F$3&amp;" "&amp;N$6,'VC (SP)'!$C$5:$NV$5,0),0),VLOOKUP($C21,'VC (MG e GO)'!$C:$RX,MATCH($F$3&amp;" "&amp;N$6,'VC (MG e GO)'!$C$5:$NP$5,0),0))</f>
        <v>64.134578160000004</v>
      </c>
      <c r="O21" s="129">
        <f>IF($F$2="SP",VLOOKUP($C21,'VC (SP)'!$C:$SD,MATCH($F$3&amp;" "&amp;O$6,'VC (SP)'!$C$5:$NV$5,0),0),VLOOKUP($C21,'VC (MG e GO)'!$C:$RX,MATCH($F$3&amp;" "&amp;O$6,'VC (MG e GO)'!$C$5:$NP$5,0),0))</f>
        <v>0.16666666666666663</v>
      </c>
      <c r="P21" s="131">
        <v>0.08</v>
      </c>
      <c r="Q21" s="167">
        <f t="shared" si="0"/>
        <v>49.169843256</v>
      </c>
      <c r="R21" s="129">
        <f>IF(B21=$F$3,IF($F$2="SP",_xlfn.XLOOKUP(C21,'VC (SP)'!C:C,'VC (SP)'!V:V,,0),_xlfn.XLOOKUP(C21,'VC (MG e GO)'!C:C,'VC (MG e GO)'!V:V,,0)),IF($F$2="SP",_xlfn.XLOOKUP(C21,'VC (SP)'!C:C,'VC (SP)'!W:W,,0),_xlfn.XLOOKUP(C21,'VC (MG e GO)'!C:C,'VC (MG e GO)'!W:W,,0)))</f>
        <v>9.0399999999999994E-2</v>
      </c>
      <c r="S21" s="167">
        <f t="shared" si="1"/>
        <v>1.788995577026304</v>
      </c>
      <c r="T21" s="167">
        <f t="shared" si="2"/>
        <v>0</v>
      </c>
      <c r="U21" s="167">
        <f t="shared" si="5"/>
        <v>0</v>
      </c>
      <c r="V21" s="167">
        <f t="shared" si="4"/>
        <v>49.169843256</v>
      </c>
    </row>
    <row r="22" spans="2:23" ht="15" customHeight="1" x14ac:dyDescent="0.2">
      <c r="B22" s="14" t="str">
        <f>IF($F$2="SP","SP",_xlfn.XLOOKUP(C22,'VC (MG e GO)'!C:C,'VC (MG e GO)'!E:E,,0))</f>
        <v>MG</v>
      </c>
      <c r="C22" s="14">
        <v>100354041</v>
      </c>
      <c r="D22" s="133" t="s">
        <v>540</v>
      </c>
      <c r="E22" s="134" t="s">
        <v>542</v>
      </c>
      <c r="F22" s="139">
        <f>IF($F$2="SP",_xlfn.XLOOKUP(C22,'VC (SP)'!C:C,'VC (SP)'!S:S,,0),_xlfn.XLOOKUP(C22,'VC (MG e GO)'!C:C,'VC (MG e GO)'!S:S,,0))</f>
        <v>0.12</v>
      </c>
      <c r="G22" s="139">
        <f>IF($F$2="SP",_xlfn.XLOOKUP(C22,'VC (SP)'!C:C,'VC (SP)'!T:T,,0),_xlfn.XLOOKUP(C22,'VC (MG e GO)'!C:C,'VC (MG e GO)'!T:T,,0))</f>
        <v>0</v>
      </c>
      <c r="H22" s="139">
        <f>IF($F$2="SP",VLOOKUP($C22,'VC (SP)'!$C:$SD,MATCH($F$3&amp;" "&amp;H$6,'VC (SP)'!$C$5:$NV$5,0),0),VLOOKUP($C22,'VC (MG e GO)'!$C:$RX,MATCH($F$3&amp;" "&amp;H$6,'VC (MG e GO)'!$C$5:$NP$5,0),0))</f>
        <v>0.2</v>
      </c>
      <c r="I22" s="139">
        <f>IF($F$2="SP",VLOOKUP($C22,'VC (SP)'!$C:$SD,MATCH($F$3&amp;" "&amp;I$6,'VC (SP)'!$C$5:$NV$5,0),0),VLOOKUP($C22,'VC (MG e GO)'!$C:$RX,MATCH($F$3&amp;" "&amp;I$6,'VC (MG e GO)'!$C$5:$NP$5,0),0))</f>
        <v>0.04</v>
      </c>
      <c r="J22" s="139" t="str">
        <f>IF($F$2="SP",VLOOKUP($C22,'VC (SP)'!$C:$SD,MATCH($F$3&amp;" "&amp;J$6,'VC (SP)'!$C$5:$NV$5,0),0),VLOOKUP($C22,'VC (MG e GO)'!$C:$RX,MATCH($F$3&amp;" "&amp;J$6,'VC (MG e GO)'!$C$5:$NP$5,0),0))</f>
        <v>N/A</v>
      </c>
      <c r="K22" s="139" t="str">
        <f>IF($F$2="SP",VLOOKUP($C22,'VC (SP)'!$C:$SD,MATCH($F$3&amp;" "&amp;K$6,'VC (SP)'!$C$5:$NV$5,0),0),VLOOKUP($C22,'VC (MG e GO)'!$C:$RX,MATCH($F$3&amp;" "&amp;K$6,'VC (MG e GO)'!$C$5:$NP$5,0),0))</f>
        <v>N/A</v>
      </c>
      <c r="L22" s="101" t="str">
        <f>IF($F$2="SP",VLOOKUP($C22,'VC (SP)'!$C:$SD,MATCH($F$3&amp;" "&amp;L$6,'VC (SP)'!$C$5:$NV$5,0),0),VLOOKUP($C22,'VC (MG e GO)'!$C:$RX,MATCH($F$3&amp;" "&amp;L$6,'VC (MG e GO)'!$C$5:$NP$5,0),0))</f>
        <v>N/A</v>
      </c>
      <c r="M22" s="101" t="str">
        <f>IF($F$2="SP",_xlfn.XLOOKUP(C22,'VC (SP)'!C:C,'VC (SP)'!U:U,,0),"N/A")</f>
        <v>N/A</v>
      </c>
      <c r="N22" s="101">
        <f>IF($F$2="SP",VLOOKUP($C22,'VC (SP)'!$C:$SD,MATCH($F$3&amp;" "&amp;N$6,'VC (SP)'!$C$5:$NV$5,0),0),VLOOKUP($C22,'VC (MG e GO)'!$C:$RX,MATCH($F$3&amp;" "&amp;N$6,'VC (MG e GO)'!$C$5:$NP$5,0),0))</f>
        <v>87.471209520000016</v>
      </c>
      <c r="O22" s="139">
        <f>IF($F$2="SP",VLOOKUP($C22,'VC (SP)'!$C:$SD,MATCH($F$3&amp;" "&amp;O$6,'VC (SP)'!$C$5:$NV$5,0),0),VLOOKUP($C22,'VC (MG e GO)'!$C:$RX,MATCH($F$3&amp;" "&amp;O$6,'VC (MG e GO)'!$C$5:$NP$5,0),0))</f>
        <v>0.16666666666666663</v>
      </c>
      <c r="P22" s="131">
        <v>0.08</v>
      </c>
      <c r="Q22" s="101">
        <f t="shared" si="0"/>
        <v>67.061260632000014</v>
      </c>
      <c r="R22" s="139">
        <f>IF(B22=$F$3,IF($F$2="SP",_xlfn.XLOOKUP(C22,'VC (SP)'!C:C,'VC (SP)'!V:V,,0),_xlfn.XLOOKUP(C22,'VC (MG e GO)'!C:C,'VC (MG e GO)'!V:V,,0)),IF($F$2="SP",_xlfn.XLOOKUP(C22,'VC (SP)'!C:C,'VC (SP)'!W:W,,0),_xlfn.XLOOKUP(C22,'VC (MG e GO)'!C:C,'VC (MG e GO)'!W:W,,0)))</f>
        <v>9.0399999999999994E-2</v>
      </c>
      <c r="S22" s="101">
        <f t="shared" si="1"/>
        <v>2.4399569068346887</v>
      </c>
      <c r="T22" s="101">
        <f t="shared" si="2"/>
        <v>0</v>
      </c>
      <c r="U22" s="101">
        <f t="shared" si="5"/>
        <v>0</v>
      </c>
      <c r="V22" s="101">
        <f t="shared" si="4"/>
        <v>67.061260632000014</v>
      </c>
    </row>
    <row r="23" spans="2:23" ht="15" customHeight="1" x14ac:dyDescent="0.2">
      <c r="B23" s="18" t="str">
        <f>IF($F$2="SP","SP",_xlfn.XLOOKUP(C23,'VC (MG e GO)'!C:C,'VC (MG e GO)'!E:E,,0))</f>
        <v>GO</v>
      </c>
      <c r="C23" s="18">
        <v>100070337</v>
      </c>
      <c r="D23" s="17" t="s">
        <v>4</v>
      </c>
      <c r="E23" s="148" t="s">
        <v>68</v>
      </c>
      <c r="F23" s="151">
        <f>IF($F$2="SP",_xlfn.XLOOKUP(C23,'VC (SP)'!C:C,'VC (SP)'!S:S,,0),_xlfn.XLOOKUP(C23,'VC (MG e GO)'!C:C,'VC (MG e GO)'!S:S,,0))</f>
        <v>0</v>
      </c>
      <c r="G23" s="151">
        <f>IF($F$2="SP",_xlfn.XLOOKUP(C23,'VC (SP)'!C:C,'VC (SP)'!T:T,,0),_xlfn.XLOOKUP(C23,'VC (MG e GO)'!C:C,'VC (MG e GO)'!T:T,,0))</f>
        <v>0</v>
      </c>
      <c r="H23" s="151">
        <f>IF($F$2="SP",VLOOKUP($C23,'VC (SP)'!$C:$SD,MATCH($F$3&amp;" "&amp;H$6,'VC (SP)'!$C$5:$NV$5,0),0),VLOOKUP($C23,'VC (MG e GO)'!$C:$RX,MATCH($F$3&amp;" "&amp;H$6,'VC (MG e GO)'!$C$5:$NP$5,0),0))</f>
        <v>0.2</v>
      </c>
      <c r="I23" s="151">
        <f>IF($F$2="SP",VLOOKUP($C23,'VC (SP)'!$C:$SD,MATCH($F$3&amp;" "&amp;I$6,'VC (SP)'!$C$5:$NV$5,0),0),VLOOKUP($C23,'VC (MG e GO)'!$C:$RX,MATCH($F$3&amp;" "&amp;I$6,'VC (MG e GO)'!$C$5:$NP$5,0),0))</f>
        <v>0.04</v>
      </c>
      <c r="J23" s="151" t="str">
        <f>IF($F$2="SP",VLOOKUP($C23,'VC (SP)'!$C:$SD,MATCH($F$3&amp;" "&amp;J$6,'VC (SP)'!$C$5:$NV$5,0),0),VLOOKUP($C23,'VC (MG e GO)'!$C:$RX,MATCH($F$3&amp;" "&amp;J$6,'VC (MG e GO)'!$C$5:$NP$5,0),0))</f>
        <v>N/A</v>
      </c>
      <c r="K23" s="151" t="str">
        <f>IF($F$2="SP",VLOOKUP($C23,'VC (SP)'!$C:$SD,MATCH($F$3&amp;" "&amp;K$6,'VC (SP)'!$C$5:$NV$5,0),0),VLOOKUP($C23,'VC (MG e GO)'!$C:$RX,MATCH($F$3&amp;" "&amp;K$6,'VC (MG e GO)'!$C$5:$NP$5,0),0))</f>
        <v>N/A</v>
      </c>
      <c r="L23" s="169">
        <f>IF($F$2="SP",VLOOKUP($C23,'VC (SP)'!$C:$SD,MATCH($F$3&amp;" "&amp;L$6,'VC (SP)'!$C$5:$NV$5,0),0),VLOOKUP($C23,'VC (MG e GO)'!$C:$RX,MATCH($F$3&amp;" "&amp;L$6,'VC (MG e GO)'!$C$5:$NP$5,0),0))</f>
        <v>109.16667587805551</v>
      </c>
      <c r="M23" s="169" t="str">
        <f>IF($F$2="SP",_xlfn.XLOOKUP(C23,'VC (SP)'!C:C,'VC (SP)'!U:U,,0),"N/A")</f>
        <v>N/A</v>
      </c>
      <c r="N23" s="169">
        <f>IF($F$2="SP",VLOOKUP($C23,'VC (SP)'!$C:$SD,MATCH($F$3&amp;" "&amp;N$6,'VC (SP)'!$C$5:$NV$5,0),0),VLOOKUP($C23,'VC (MG e GO)'!$C:$RX,MATCH($F$3&amp;" "&amp;N$6,'VC (MG e GO)'!$C$5:$NP$5,0),0))</f>
        <v>81.378735199999994</v>
      </c>
      <c r="O23" s="199">
        <f>IF($F$2="SP",VLOOKUP($C23,'VC (SP)'!$C:$SD,MATCH($F$3&amp;" "&amp;O$6,'VC (SP)'!$C$5:$NV$5,0),0),VLOOKUP($C23,'VC (MG e GO)'!$C:$RX,MATCH($F$3&amp;" "&amp;O$6,'VC (MG e GO)'!$C$5:$NP$5,0),0))</f>
        <v>0.16666666666666663</v>
      </c>
      <c r="P23" s="151">
        <v>0.08</v>
      </c>
      <c r="Q23" s="169">
        <f t="shared" si="0"/>
        <v>62.390363653333331</v>
      </c>
      <c r="R23" s="151">
        <f>IF(B23=$F$3,IF($F$2="SP",_xlfn.XLOOKUP(C23,'VC (SP)'!C:C,'VC (SP)'!V:V,,0),_xlfn.XLOOKUP(C23,'VC (MG e GO)'!C:C,'VC (MG e GO)'!V:V,,0)),IF($F$2="SP",_xlfn.XLOOKUP(C23,'VC (SP)'!C:C,'VC (SP)'!W:W,,0),_xlfn.XLOOKUP(C23,'VC (MG e GO)'!C:C,'VC (MG e GO)'!W:W,,0)))</f>
        <v>0</v>
      </c>
      <c r="S23" s="169">
        <f t="shared" si="1"/>
        <v>2.4956145461333334</v>
      </c>
      <c r="T23" s="169">
        <f t="shared" si="2"/>
        <v>0</v>
      </c>
      <c r="U23" s="169">
        <f t="shared" si="5"/>
        <v>0</v>
      </c>
      <c r="V23" s="169">
        <f t="shared" si="4"/>
        <v>62.390363653333331</v>
      </c>
      <c r="W23" s="26"/>
    </row>
    <row r="24" spans="2:23" ht="15" customHeight="1" x14ac:dyDescent="0.2">
      <c r="B24" s="18" t="str">
        <f>IF($F$2="SP","SP",_xlfn.XLOOKUP(C24,'VC (MG e GO)'!C:C,'VC (MG e GO)'!E:E,,0))</f>
        <v>GO</v>
      </c>
      <c r="C24" s="18">
        <v>100081629</v>
      </c>
      <c r="D24" s="17" t="s">
        <v>5</v>
      </c>
      <c r="E24" s="148" t="s">
        <v>69</v>
      </c>
      <c r="F24" s="151">
        <f>IF($F$2="SP",_xlfn.XLOOKUP(C24,'VC (SP)'!C:C,'VC (SP)'!S:S,,0),_xlfn.XLOOKUP(C24,'VC (MG e GO)'!C:C,'VC (MG e GO)'!S:S,,0))</f>
        <v>0</v>
      </c>
      <c r="G24" s="151">
        <f>IF($F$2="SP",_xlfn.XLOOKUP(C24,'VC (SP)'!C:C,'VC (SP)'!T:T,,0),_xlfn.XLOOKUP(C24,'VC (MG e GO)'!C:C,'VC (MG e GO)'!T:T,,0))</f>
        <v>0</v>
      </c>
      <c r="H24" s="151">
        <f>IF($F$2="SP",VLOOKUP($C24,'VC (SP)'!$C:$SD,MATCH($F$3&amp;" "&amp;H$6,'VC (SP)'!$C$5:$NV$5,0),0),VLOOKUP($C24,'VC (MG e GO)'!$C:$RX,MATCH($F$3&amp;" "&amp;H$6,'VC (MG e GO)'!$C$5:$NP$5,0),0))</f>
        <v>0.2</v>
      </c>
      <c r="I24" s="151">
        <f>IF($F$2="SP",VLOOKUP($C24,'VC (SP)'!$C:$SD,MATCH($F$3&amp;" "&amp;I$6,'VC (SP)'!$C$5:$NV$5,0),0),VLOOKUP($C24,'VC (MG e GO)'!$C:$RX,MATCH($F$3&amp;" "&amp;I$6,'VC (MG e GO)'!$C$5:$NP$5,0),0))</f>
        <v>0.04</v>
      </c>
      <c r="J24" s="151" t="str">
        <f>IF($F$2="SP",VLOOKUP($C24,'VC (SP)'!$C:$SD,MATCH($F$3&amp;" "&amp;J$6,'VC (SP)'!$C$5:$NV$5,0),0),VLOOKUP($C24,'VC (MG e GO)'!$C:$RX,MATCH($F$3&amp;" "&amp;J$6,'VC (MG e GO)'!$C$5:$NP$5,0),0))</f>
        <v>N/A</v>
      </c>
      <c r="K24" s="151" t="str">
        <f>IF($F$2="SP",VLOOKUP($C24,'VC (SP)'!$C:$SD,MATCH($F$3&amp;" "&amp;K$6,'VC (SP)'!$C$5:$NV$5,0),0),VLOOKUP($C24,'VC (MG e GO)'!$C:$RX,MATCH($F$3&amp;" "&amp;K$6,'VC (MG e GO)'!$C$5:$NP$5,0),0))</f>
        <v>N/A</v>
      </c>
      <c r="L24" s="169">
        <f>IF($F$2="SP",VLOOKUP($C24,'VC (SP)'!$C:$SD,MATCH($F$3&amp;" "&amp;L$6,'VC (SP)'!$C$5:$NV$5,0),0),VLOOKUP($C24,'VC (MG e GO)'!$C:$RX,MATCH($F$3&amp;" "&amp;L$6,'VC (MG e GO)'!$C$5:$NP$5,0),0))</f>
        <v>174.68381006742197</v>
      </c>
      <c r="M24" s="169" t="str">
        <f>IF($F$2="SP",_xlfn.XLOOKUP(C24,'VC (SP)'!C:C,'VC (SP)'!U:U,,0),"N/A")</f>
        <v>N/A</v>
      </c>
      <c r="N24" s="169">
        <f>IF($F$2="SP",VLOOKUP($C24,'VC (SP)'!$C:$SD,MATCH($F$3&amp;" "&amp;N$6,'VC (SP)'!$C$5:$NV$5,0),0),VLOOKUP($C24,'VC (MG e GO)'!$C:$RX,MATCH($F$3&amp;" "&amp;N$6,'VC (MG e GO)'!$C$5:$NP$5,0),0))</f>
        <v>130.21874494999997</v>
      </c>
      <c r="O24" s="199">
        <f>IF($F$2="SP",VLOOKUP($C24,'VC (SP)'!$C:$SD,MATCH($F$3&amp;" "&amp;O$6,'VC (SP)'!$C$5:$NV$5,0),0),VLOOKUP($C24,'VC (MG e GO)'!$C:$RX,MATCH($F$3&amp;" "&amp;O$6,'VC (MG e GO)'!$C$5:$NP$5,0),0))</f>
        <v>0.16666666666666663</v>
      </c>
      <c r="P24" s="151">
        <v>0.08</v>
      </c>
      <c r="Q24" s="169">
        <f t="shared" si="0"/>
        <v>99.834371128333316</v>
      </c>
      <c r="R24" s="151">
        <f>IF(B24=$F$3,IF($F$2="SP",_xlfn.XLOOKUP(C24,'VC (SP)'!C:C,'VC (SP)'!V:V,,0),_xlfn.XLOOKUP(C24,'VC (MG e GO)'!C:C,'VC (MG e GO)'!V:V,,0)),IF($F$2="SP",_xlfn.XLOOKUP(C24,'VC (SP)'!C:C,'VC (SP)'!W:W,,0),_xlfn.XLOOKUP(C24,'VC (MG e GO)'!C:C,'VC (MG e GO)'!W:W,,0)))</f>
        <v>0</v>
      </c>
      <c r="S24" s="169">
        <f t="shared" si="1"/>
        <v>3.9933748451333329</v>
      </c>
      <c r="T24" s="169">
        <f t="shared" si="2"/>
        <v>0</v>
      </c>
      <c r="U24" s="169">
        <f t="shared" si="5"/>
        <v>0</v>
      </c>
      <c r="V24" s="169">
        <f t="shared" si="4"/>
        <v>99.834371128333316</v>
      </c>
      <c r="W24" s="26"/>
    </row>
    <row r="25" spans="2:23" ht="15" customHeight="1" x14ac:dyDescent="0.2">
      <c r="B25" s="18" t="str">
        <f>IF($F$2="SP","SP",_xlfn.XLOOKUP(C25,'VC (MG e GO)'!C:C,'VC (MG e GO)'!E:E,,0))</f>
        <v>GO</v>
      </c>
      <c r="C25" s="18">
        <v>100192968</v>
      </c>
      <c r="D25" s="17" t="s">
        <v>1</v>
      </c>
      <c r="E25" s="148" t="s">
        <v>74</v>
      </c>
      <c r="F25" s="151">
        <f>IF($F$2="SP",_xlfn.XLOOKUP(C25,'VC (SP)'!C:C,'VC (SP)'!S:S,,0),_xlfn.XLOOKUP(C25,'VC (MG e GO)'!C:C,'VC (MG e GO)'!S:S,,0))</f>
        <v>0</v>
      </c>
      <c r="G25" s="151">
        <f>IF($F$2="SP",_xlfn.XLOOKUP(C25,'VC (SP)'!C:C,'VC (SP)'!T:T,,0),_xlfn.XLOOKUP(C25,'VC (MG e GO)'!C:C,'VC (MG e GO)'!T:T,,0))</f>
        <v>0</v>
      </c>
      <c r="H25" s="151">
        <f>IF($F$2="SP",VLOOKUP($C25,'VC (SP)'!$C:$SD,MATCH($F$3&amp;" "&amp;H$6,'VC (SP)'!$C$5:$NV$5,0),0),VLOOKUP($C25,'VC (MG e GO)'!$C:$RX,MATCH($F$3&amp;" "&amp;H$6,'VC (MG e GO)'!$C$5:$NP$5,0),0))</f>
        <v>0.2</v>
      </c>
      <c r="I25" s="151">
        <f>IF($F$2="SP",VLOOKUP($C25,'VC (SP)'!$C:$SD,MATCH($F$3&amp;" "&amp;I$6,'VC (SP)'!$C$5:$NV$5,0),0),VLOOKUP($C25,'VC (MG e GO)'!$C:$RX,MATCH($F$3&amp;" "&amp;I$6,'VC (MG e GO)'!$C$5:$NP$5,0),0))</f>
        <v>0.12</v>
      </c>
      <c r="J25" s="151" t="str">
        <f>IF($F$2="SP",VLOOKUP($C25,'VC (SP)'!$C:$SD,MATCH($F$3&amp;" "&amp;J$6,'VC (SP)'!$C$5:$NV$5,0),0),VLOOKUP($C25,'VC (MG e GO)'!$C:$RX,MATCH($F$3&amp;" "&amp;J$6,'VC (MG e GO)'!$C$5:$NP$5,0),0))</f>
        <v>N/A</v>
      </c>
      <c r="K25" s="151" t="str">
        <f>IF($F$2="SP",VLOOKUP($C25,'VC (SP)'!$C:$SD,MATCH($F$3&amp;" "&amp;K$6,'VC (SP)'!$C$5:$NV$5,0),0),VLOOKUP($C25,'VC (MG e GO)'!$C:$RX,MATCH($F$3&amp;" "&amp;K$6,'VC (MG e GO)'!$C$5:$NP$5,0),0))</f>
        <v>N/A</v>
      </c>
      <c r="L25" s="169">
        <f>IF($F$2="SP",VLOOKUP($C25,'VC (SP)'!$C:$SD,MATCH($F$3&amp;" "&amp;L$6,'VC (SP)'!$C$5:$NV$5,0),0),VLOOKUP($C25,'VC (MG e GO)'!$C:$RX,MATCH($F$3&amp;" "&amp;L$6,'VC (MG e GO)'!$C$5:$NP$5,0),0))</f>
        <v>118.35330056923213</v>
      </c>
      <c r="M25" s="169" t="str">
        <f>IF($F$2="SP",_xlfn.XLOOKUP(C25,'VC (SP)'!C:C,'VC (SP)'!U:U,,0),"N/A")</f>
        <v>N/A</v>
      </c>
      <c r="N25" s="169">
        <f>IF($F$2="SP",VLOOKUP($C25,'VC (SP)'!$C:$SD,MATCH($F$3&amp;" "&amp;N$6,'VC (SP)'!$C$5:$NV$5,0),0),VLOOKUP($C25,'VC (MG e GO)'!$C:$RX,MATCH($F$3&amp;" "&amp;N$6,'VC (MG e GO)'!$C$5:$NP$5,0),0))</f>
        <v>85.611806793158607</v>
      </c>
      <c r="O25" s="199">
        <f>IF($F$2="SP",VLOOKUP($C25,'VC (SP)'!$C:$SD,MATCH($F$3&amp;" "&amp;O$6,'VC (SP)'!$C$5:$NV$5,0),0),VLOOKUP($C25,'VC (MG e GO)'!$C:$RX,MATCH($F$3&amp;" "&amp;O$6,'VC (MG e GO)'!$C$5:$NP$5,0),0))</f>
        <v>9.0909090909090828E-2</v>
      </c>
      <c r="P25" s="151">
        <v>0.08</v>
      </c>
      <c r="Q25" s="169">
        <f t="shared" si="0"/>
        <v>71.602602045187211</v>
      </c>
      <c r="R25" s="151">
        <f>IF(B25=$F$3,IF($F$2="SP",_xlfn.XLOOKUP(C25,'VC (SP)'!C:C,'VC (SP)'!V:V,,0),_xlfn.XLOOKUP(C25,'VC (MG e GO)'!C:C,'VC (MG e GO)'!V:V,,0)),IF($F$2="SP",_xlfn.XLOOKUP(C25,'VC (SP)'!C:C,'VC (SP)'!W:W,,0),_xlfn.XLOOKUP(C25,'VC (MG e GO)'!C:C,'VC (MG e GO)'!W:W,,0)))</f>
        <v>0</v>
      </c>
      <c r="S25" s="169">
        <f t="shared" si="1"/>
        <v>8.5923122454224643</v>
      </c>
      <c r="T25" s="169">
        <f t="shared" si="2"/>
        <v>0</v>
      </c>
      <c r="U25" s="169">
        <f t="shared" si="5"/>
        <v>0</v>
      </c>
      <c r="V25" s="169">
        <f t="shared" si="4"/>
        <v>71.602602045187211</v>
      </c>
      <c r="W25" s="26"/>
    </row>
    <row r="26" spans="2:23" ht="15" customHeight="1" x14ac:dyDescent="0.2">
      <c r="B26" s="18" t="str">
        <f>IF($F$2="SP","SP",_xlfn.XLOOKUP(C26,'VC (MG e GO)'!C:C,'VC (MG e GO)'!E:E,,0))</f>
        <v>GO</v>
      </c>
      <c r="C26" s="18">
        <v>100193009</v>
      </c>
      <c r="D26" s="17" t="s">
        <v>2</v>
      </c>
      <c r="E26" s="148" t="s">
        <v>66</v>
      </c>
      <c r="F26" s="151">
        <f>IF($F$2="SP",_xlfn.XLOOKUP(C26,'VC (SP)'!C:C,'VC (SP)'!S:S,,0),_xlfn.XLOOKUP(C26,'VC (MG e GO)'!C:C,'VC (MG e GO)'!S:S,,0))</f>
        <v>0</v>
      </c>
      <c r="G26" s="151">
        <f>IF($F$2="SP",_xlfn.XLOOKUP(C26,'VC (SP)'!C:C,'VC (SP)'!T:T,,0),_xlfn.XLOOKUP(C26,'VC (MG e GO)'!C:C,'VC (MG e GO)'!T:T,,0))</f>
        <v>0</v>
      </c>
      <c r="H26" s="151">
        <f>IF($F$2="SP",VLOOKUP($C26,'VC (SP)'!$C:$SD,MATCH($F$3&amp;" "&amp;H$6,'VC (SP)'!$C$5:$NV$5,0),0),VLOOKUP($C26,'VC (MG e GO)'!$C:$RX,MATCH($F$3&amp;" "&amp;H$6,'VC (MG e GO)'!$C$5:$NP$5,0),0))</f>
        <v>0.2</v>
      </c>
      <c r="I26" s="151">
        <f>IF($F$2="SP",VLOOKUP($C26,'VC (SP)'!$C:$SD,MATCH($F$3&amp;" "&amp;I$6,'VC (SP)'!$C$5:$NV$5,0),0),VLOOKUP($C26,'VC (MG e GO)'!$C:$RX,MATCH($F$3&amp;" "&amp;I$6,'VC (MG e GO)'!$C$5:$NP$5,0),0))</f>
        <v>0.12</v>
      </c>
      <c r="J26" s="151" t="str">
        <f>IF($F$2="SP",VLOOKUP($C26,'VC (SP)'!$C:$SD,MATCH($F$3&amp;" "&amp;J$6,'VC (SP)'!$C$5:$NV$5,0),0),VLOOKUP($C26,'VC (MG e GO)'!$C:$RX,MATCH($F$3&amp;" "&amp;J$6,'VC (MG e GO)'!$C$5:$NP$5,0),0))</f>
        <v>N/A</v>
      </c>
      <c r="K26" s="151" t="str">
        <f>IF($F$2="SP",VLOOKUP($C26,'VC (SP)'!$C:$SD,MATCH($F$3&amp;" "&amp;K$6,'VC (SP)'!$C$5:$NV$5,0),0),VLOOKUP($C26,'VC (MG e GO)'!$C:$RX,MATCH($F$3&amp;" "&amp;K$6,'VC (MG e GO)'!$C$5:$NP$5,0),0))</f>
        <v>N/A</v>
      </c>
      <c r="L26" s="169">
        <f>IF($F$2="SP",VLOOKUP($C26,'VC (SP)'!$C:$SD,MATCH($F$3&amp;" "&amp;L$6,'VC (SP)'!$C$5:$NV$5,0),0),VLOOKUP($C26,'VC (MG e GO)'!$C:$RX,MATCH($F$3&amp;" "&amp;L$6,'VC (MG e GO)'!$C$5:$NP$5,0),0))</f>
        <v>119.25831288718017</v>
      </c>
      <c r="M26" s="169" t="str">
        <f>IF($F$2="SP",_xlfn.XLOOKUP(C26,'VC (SP)'!C:C,'VC (SP)'!U:U,,0),"N/A")</f>
        <v>N/A</v>
      </c>
      <c r="N26" s="169">
        <f>IF($F$2="SP",VLOOKUP($C26,'VC (SP)'!$C:$SD,MATCH($F$3&amp;" "&amp;N$6,'VC (SP)'!$C$5:$NV$5,0),0),VLOOKUP($C26,'VC (MG e GO)'!$C:$RX,MATCH($F$3&amp;" "&amp;N$6,'VC (MG e GO)'!$C$5:$NP$5,0),0))</f>
        <v>88.901586374999994</v>
      </c>
      <c r="O26" s="199">
        <f>IF($F$2="SP",VLOOKUP($C26,'VC (SP)'!$C:$SD,MATCH($F$3&amp;" "&amp;O$6,'VC (SP)'!$C$5:$NV$5,0),0),VLOOKUP($C26,'VC (MG e GO)'!$C:$RX,MATCH($F$3&amp;" "&amp;O$6,'VC (MG e GO)'!$C$5:$NP$5,0),0))</f>
        <v>9.0909090909090828E-2</v>
      </c>
      <c r="P26" s="151">
        <v>0.08</v>
      </c>
      <c r="Q26" s="169">
        <f t="shared" si="0"/>
        <v>74.354054059090913</v>
      </c>
      <c r="R26" s="151">
        <f>IF(B26=$F$3,IF($F$2="SP",_xlfn.XLOOKUP(C26,'VC (SP)'!C:C,'VC (SP)'!V:V,,0),_xlfn.XLOOKUP(C26,'VC (MG e GO)'!C:C,'VC (MG e GO)'!V:V,,0)),IF($F$2="SP",_xlfn.XLOOKUP(C26,'VC (SP)'!C:C,'VC (SP)'!W:W,,0),_xlfn.XLOOKUP(C26,'VC (MG e GO)'!C:C,'VC (MG e GO)'!W:W,,0)))</f>
        <v>0</v>
      </c>
      <c r="S26" s="169">
        <f t="shared" si="1"/>
        <v>8.9224864870909091</v>
      </c>
      <c r="T26" s="169">
        <f t="shared" si="2"/>
        <v>0</v>
      </c>
      <c r="U26" s="169">
        <f t="shared" si="5"/>
        <v>0</v>
      </c>
      <c r="V26" s="169">
        <f t="shared" si="4"/>
        <v>74.354054059090913</v>
      </c>
      <c r="W26" s="26"/>
    </row>
    <row r="27" spans="2:23" ht="15" customHeight="1" x14ac:dyDescent="0.2">
      <c r="B27" s="18" t="str">
        <f>IF($F$2="SP","SP",_xlfn.XLOOKUP(C27,'VC (MG e GO)'!C:C,'VC (MG e GO)'!E:E,,0))</f>
        <v>GO</v>
      </c>
      <c r="C27" s="18">
        <v>100193011</v>
      </c>
      <c r="D27" s="17" t="s">
        <v>3</v>
      </c>
      <c r="E27" s="148" t="s">
        <v>67</v>
      </c>
      <c r="F27" s="151">
        <f>IF($F$2="SP",_xlfn.XLOOKUP(C27,'VC (SP)'!C:C,'VC (SP)'!S:S,,0),_xlfn.XLOOKUP(C27,'VC (MG e GO)'!C:C,'VC (MG e GO)'!S:S,,0))</f>
        <v>0</v>
      </c>
      <c r="G27" s="151">
        <f>IF($F$2="SP",_xlfn.XLOOKUP(C27,'VC (SP)'!C:C,'VC (SP)'!T:T,,0),_xlfn.XLOOKUP(C27,'VC (MG e GO)'!C:C,'VC (MG e GO)'!T:T,,0))</f>
        <v>0</v>
      </c>
      <c r="H27" s="151">
        <f>IF($F$2="SP",VLOOKUP($C27,'VC (SP)'!$C:$SD,MATCH($F$3&amp;" "&amp;H$6,'VC (SP)'!$C$5:$NV$5,0),0),VLOOKUP($C27,'VC (MG e GO)'!$C:$RX,MATCH($F$3&amp;" "&amp;H$6,'VC (MG e GO)'!$C$5:$NP$5,0),0))</f>
        <v>0.2</v>
      </c>
      <c r="I27" s="151">
        <f>IF($F$2="SP",VLOOKUP($C27,'VC (SP)'!$C:$SD,MATCH($F$3&amp;" "&amp;I$6,'VC (SP)'!$C$5:$NV$5,0),0),VLOOKUP($C27,'VC (MG e GO)'!$C:$RX,MATCH($F$3&amp;" "&amp;I$6,'VC (MG e GO)'!$C$5:$NP$5,0),0))</f>
        <v>0.12</v>
      </c>
      <c r="J27" s="151" t="str">
        <f>IF($F$2="SP",VLOOKUP($C27,'VC (SP)'!$C:$SD,MATCH($F$3&amp;" "&amp;J$6,'VC (SP)'!$C$5:$NV$5,0),0),VLOOKUP($C27,'VC (MG e GO)'!$C:$RX,MATCH($F$3&amp;" "&amp;J$6,'VC (MG e GO)'!$C$5:$NP$5,0),0))</f>
        <v>N/A</v>
      </c>
      <c r="K27" s="151" t="str">
        <f>IF($F$2="SP",VLOOKUP($C27,'VC (SP)'!$C:$SD,MATCH($F$3&amp;" "&amp;K$6,'VC (SP)'!$C$5:$NV$5,0),0),VLOOKUP($C27,'VC (MG e GO)'!$C:$RX,MATCH($F$3&amp;" "&amp;K$6,'VC (MG e GO)'!$C$5:$NP$5,0),0))</f>
        <v>N/A</v>
      </c>
      <c r="L27" s="169">
        <f>IF($F$2="SP",VLOOKUP($C27,'VC (SP)'!$C:$SD,MATCH($F$3&amp;" "&amp;L$6,'VC (SP)'!$C$5:$NV$5,0),0),VLOOKUP($C27,'VC (MG e GO)'!$C:$RX,MATCH($F$3&amp;" "&amp;L$6,'VC (MG e GO)'!$C$5:$NP$5,0),0))</f>
        <v>143.10997546461618</v>
      </c>
      <c r="M27" s="169" t="str">
        <f>IF($F$2="SP",_xlfn.XLOOKUP(C27,'VC (SP)'!C:C,'VC (SP)'!U:U,,0),"N/A")</f>
        <v>N/A</v>
      </c>
      <c r="N27" s="169">
        <f>IF($F$2="SP",VLOOKUP($C27,'VC (SP)'!$C:$SD,MATCH($F$3&amp;" "&amp;N$6,'VC (SP)'!$C$5:$NV$5,0),0),VLOOKUP($C27,'VC (MG e GO)'!$C:$RX,MATCH($F$3&amp;" "&amp;N$6,'VC (MG e GO)'!$C$5:$NP$5,0),0))</f>
        <v>106.68190365</v>
      </c>
      <c r="O27" s="199">
        <f>IF($F$2="SP",VLOOKUP($C27,'VC (SP)'!$C:$SD,MATCH($F$3&amp;" "&amp;O$6,'VC (SP)'!$C$5:$NV$5,0),0),VLOOKUP($C27,'VC (MG e GO)'!$C:$RX,MATCH($F$3&amp;" "&amp;O$6,'VC (MG e GO)'!$C$5:$NP$5,0),0))</f>
        <v>9.0909090909090828E-2</v>
      </c>
      <c r="P27" s="151">
        <v>0.08</v>
      </c>
      <c r="Q27" s="169">
        <f t="shared" si="0"/>
        <v>89.224864870909087</v>
      </c>
      <c r="R27" s="151">
        <f>IF(B27=$F$3,IF($F$2="SP",_xlfn.XLOOKUP(C27,'VC (SP)'!C:C,'VC (SP)'!V:V,,0),_xlfn.XLOOKUP(C27,'VC (MG e GO)'!C:C,'VC (MG e GO)'!V:V,,0)),IF($F$2="SP",_xlfn.XLOOKUP(C27,'VC (SP)'!C:C,'VC (SP)'!W:W,,0),_xlfn.XLOOKUP(C27,'VC (MG e GO)'!C:C,'VC (MG e GO)'!W:W,,0)))</f>
        <v>0</v>
      </c>
      <c r="S27" s="169">
        <f t="shared" si="1"/>
        <v>10.70698378450909</v>
      </c>
      <c r="T27" s="169">
        <f t="shared" si="2"/>
        <v>0</v>
      </c>
      <c r="U27" s="169">
        <f t="shared" si="5"/>
        <v>0</v>
      </c>
      <c r="V27" s="169">
        <f t="shared" si="4"/>
        <v>89.224864870909087</v>
      </c>
      <c r="W27" s="26"/>
    </row>
    <row r="28" spans="2:23" ht="15" customHeight="1" x14ac:dyDescent="0.2">
      <c r="B28" s="20" t="str">
        <f>IF($F$2="SP","SP",_xlfn.XLOOKUP(C28,'VC (MG e GO)'!C:C,'VC (MG e GO)'!E:E,,0))</f>
        <v>GO</v>
      </c>
      <c r="C28" s="20">
        <v>100300697</v>
      </c>
      <c r="D28" s="19" t="s">
        <v>135</v>
      </c>
      <c r="E28" s="157" t="s">
        <v>78</v>
      </c>
      <c r="F28" s="159">
        <f>IF($F$2="SP",_xlfn.XLOOKUP(C28,'VC (SP)'!C:C,'VC (SP)'!S:S,,0),_xlfn.XLOOKUP(C28,'VC (MG e GO)'!C:C,'VC (MG e GO)'!S:S,,0))</f>
        <v>0</v>
      </c>
      <c r="G28" s="159">
        <f>IF($F$2="SP",_xlfn.XLOOKUP(C28,'VC (SP)'!C:C,'VC (SP)'!T:T,,0),_xlfn.XLOOKUP(C28,'VC (MG e GO)'!C:C,'VC (MG e GO)'!T:T,,0))</f>
        <v>0</v>
      </c>
      <c r="H28" s="159">
        <f>IF($F$2="SP",VLOOKUP($C28,'VC (SP)'!$C:$SD,MATCH($F$3&amp;" "&amp;H$6,'VC (SP)'!$C$5:$NV$5,0),0),VLOOKUP($C28,'VC (MG e GO)'!$C:$RX,MATCH($F$3&amp;" "&amp;H$6,'VC (MG e GO)'!$C$5:$NP$5,0),0))</f>
        <v>0.2</v>
      </c>
      <c r="I28" s="159">
        <f>IF($F$2="SP",VLOOKUP($C28,'VC (SP)'!$C:$SD,MATCH($F$3&amp;" "&amp;I$6,'VC (SP)'!$C$5:$NV$5,0),0),VLOOKUP($C28,'VC (MG e GO)'!$C:$RX,MATCH($F$3&amp;" "&amp;I$6,'VC (MG e GO)'!$C$5:$NP$5,0),0))</f>
        <v>0.12</v>
      </c>
      <c r="J28" s="159" t="str">
        <f>IF($F$2="SP",VLOOKUP($C28,'VC (SP)'!$C:$SD,MATCH($F$3&amp;" "&amp;J$6,'VC (SP)'!$C$5:$NV$5,0),0),VLOOKUP($C28,'VC (MG e GO)'!$C:$RX,MATCH($F$3&amp;" "&amp;J$6,'VC (MG e GO)'!$C$5:$NP$5,0),0))</f>
        <v>N/A</v>
      </c>
      <c r="K28" s="159" t="str">
        <f>IF($F$2="SP",VLOOKUP($C28,'VC (SP)'!$C:$SD,MATCH($F$3&amp;" "&amp;K$6,'VC (SP)'!$C$5:$NV$5,0),0),VLOOKUP($C28,'VC (MG e GO)'!$C:$RX,MATCH($F$3&amp;" "&amp;K$6,'VC (MG e GO)'!$C$5:$NP$5,0),0))</f>
        <v>N/A</v>
      </c>
      <c r="L28" s="170">
        <f>IF($F$2="SP",VLOOKUP($C28,'VC (SP)'!$C:$SD,MATCH($F$3&amp;" "&amp;L$6,'VC (SP)'!$C$5:$NV$5,0),0),VLOOKUP($C28,'VC (MG e GO)'!$C:$RX,MATCH($F$3&amp;" "&amp;L$6,'VC (MG e GO)'!$C$5:$NP$5,0),0))</f>
        <v>85.802925529468112</v>
      </c>
      <c r="M28" s="170" t="str">
        <f>IF($F$2="SP",_xlfn.XLOOKUP(C28,'VC (SP)'!C:C,'VC (SP)'!U:U,,0),"N/A")</f>
        <v>N/A</v>
      </c>
      <c r="N28" s="170">
        <f>IF($F$2="SP",VLOOKUP($C28,'VC (SP)'!$C:$SD,MATCH($F$3&amp;" "&amp;N$6,'VC (SP)'!$C$5:$NV$5,0),0),VLOOKUP($C28,'VC (MG e GO)'!$C:$RX,MATCH($F$3&amp;" "&amp;N$6,'VC (MG e GO)'!$C$5:$NP$5,0),0))</f>
        <v>62.06623260514499</v>
      </c>
      <c r="O28" s="200">
        <f>IF($F$2="SP",VLOOKUP($C28,'VC (SP)'!$C:$SD,MATCH($F$3&amp;" "&amp;O$6,'VC (SP)'!$C$5:$NV$5,0),0),VLOOKUP($C28,'VC (MG e GO)'!$C:$RX,MATCH($F$3&amp;" "&amp;O$6,'VC (MG e GO)'!$C$5:$NP$5,0),0))</f>
        <v>9.0909090909090828E-2</v>
      </c>
      <c r="P28" s="159">
        <v>0.08</v>
      </c>
      <c r="Q28" s="170">
        <f t="shared" si="0"/>
        <v>51.909939997030364</v>
      </c>
      <c r="R28" s="159">
        <f>IF(B28=$F$3,IF($F$2="SP",_xlfn.XLOOKUP(C28,'VC (SP)'!C:C,'VC (SP)'!V:V,,0),_xlfn.XLOOKUP(C28,'VC (MG e GO)'!C:C,'VC (MG e GO)'!V:V,,0)),IF($F$2="SP",_xlfn.XLOOKUP(C28,'VC (SP)'!C:C,'VC (SP)'!W:W,,0),_xlfn.XLOOKUP(C28,'VC (MG e GO)'!C:C,'VC (MG e GO)'!W:W,,0)))</f>
        <v>0</v>
      </c>
      <c r="S28" s="170">
        <f t="shared" si="1"/>
        <v>6.2291927996436431</v>
      </c>
      <c r="T28" s="170">
        <f t="shared" si="2"/>
        <v>0</v>
      </c>
      <c r="U28" s="170">
        <f t="shared" si="5"/>
        <v>0</v>
      </c>
      <c r="V28" s="170">
        <f t="shared" si="4"/>
        <v>51.909939997030364</v>
      </c>
      <c r="W28" s="26"/>
    </row>
    <row r="29" spans="2:23" ht="15" customHeight="1" x14ac:dyDescent="0.2">
      <c r="B29" s="20" t="str">
        <f>IF($F$2="SP","SP",_xlfn.XLOOKUP(C29,'VC (MG e GO)'!C:C,'VC (MG e GO)'!E:E,,0))</f>
        <v>GO</v>
      </c>
      <c r="C29" s="20">
        <v>100300698</v>
      </c>
      <c r="D29" s="19" t="s">
        <v>7</v>
      </c>
      <c r="E29" s="157" t="s">
        <v>80</v>
      </c>
      <c r="F29" s="159">
        <f>IF($F$2="SP",_xlfn.XLOOKUP(C29,'VC (SP)'!C:C,'VC (SP)'!S:S,,0),_xlfn.XLOOKUP(C29,'VC (MG e GO)'!C:C,'VC (MG e GO)'!S:S,,0))</f>
        <v>0</v>
      </c>
      <c r="G29" s="159">
        <f>IF($F$2="SP",_xlfn.XLOOKUP(C29,'VC (SP)'!C:C,'VC (SP)'!T:T,,0),_xlfn.XLOOKUP(C29,'VC (MG e GO)'!C:C,'VC (MG e GO)'!T:T,,0))</f>
        <v>0</v>
      </c>
      <c r="H29" s="159">
        <f>IF($F$2="SP",VLOOKUP($C29,'VC (SP)'!$C:$SD,MATCH($F$3&amp;" "&amp;H$6,'VC (SP)'!$C$5:$NV$5,0),0),VLOOKUP($C29,'VC (MG e GO)'!$C:$RX,MATCH($F$3&amp;" "&amp;H$6,'VC (MG e GO)'!$C$5:$NP$5,0),0))</f>
        <v>0.2</v>
      </c>
      <c r="I29" s="159">
        <f>IF($F$2="SP",VLOOKUP($C29,'VC (SP)'!$C:$SD,MATCH($F$3&amp;" "&amp;I$6,'VC (SP)'!$C$5:$NV$5,0),0),VLOOKUP($C29,'VC (MG e GO)'!$C:$RX,MATCH($F$3&amp;" "&amp;I$6,'VC (MG e GO)'!$C$5:$NP$5,0),0))</f>
        <v>0.12</v>
      </c>
      <c r="J29" s="159" t="str">
        <f>IF($F$2="SP",VLOOKUP($C29,'VC (SP)'!$C:$SD,MATCH($F$3&amp;" "&amp;J$6,'VC (SP)'!$C$5:$NV$5,0),0),VLOOKUP($C29,'VC (MG e GO)'!$C:$RX,MATCH($F$3&amp;" "&amp;J$6,'VC (MG e GO)'!$C$5:$NP$5,0),0))</f>
        <v>N/A</v>
      </c>
      <c r="K29" s="159" t="str">
        <f>IF($F$2="SP",VLOOKUP($C29,'VC (SP)'!$C:$SD,MATCH($F$3&amp;" "&amp;K$6,'VC (SP)'!$C$5:$NV$5,0),0),VLOOKUP($C29,'VC (MG e GO)'!$C:$RX,MATCH($F$3&amp;" "&amp;K$6,'VC (MG e GO)'!$C$5:$NP$5,0),0))</f>
        <v>N/A</v>
      </c>
      <c r="L29" s="170">
        <f>IF($F$2="SP",VLOOKUP($C29,'VC (SP)'!$C:$SD,MATCH($F$3&amp;" "&amp;L$6,'VC (SP)'!$C$5:$NV$5,0),0),VLOOKUP($C29,'VC (MG e GO)'!$C:$RX,MATCH($F$3&amp;" "&amp;L$6,'VC (MG e GO)'!$C$5:$NP$5,0),0))</f>
        <v>58.709848878318205</v>
      </c>
      <c r="M29" s="170" t="str">
        <f>IF($F$2="SP",_xlfn.XLOOKUP(C29,'VC (SP)'!C:C,'VC (SP)'!U:U,,0),"N/A")</f>
        <v>N/A</v>
      </c>
      <c r="N29" s="170">
        <f>IF($F$2="SP",VLOOKUP($C29,'VC (SP)'!$C:$SD,MATCH($F$3&amp;" "&amp;N$6,'VC (SP)'!$C$5:$NV$5,0),0),VLOOKUP($C29,'VC (MG e GO)'!$C:$RX,MATCH($F$3&amp;" "&amp;N$6,'VC (MG e GO)'!$C$5:$NP$5,0),0))</f>
        <v>42.468238864922498</v>
      </c>
      <c r="O29" s="200">
        <f>IF($F$2="SP",VLOOKUP($C29,'VC (SP)'!$C:$SD,MATCH($F$3&amp;" "&amp;O$6,'VC (SP)'!$C$5:$NV$5,0),0),VLOOKUP($C29,'VC (MG e GO)'!$C:$RX,MATCH($F$3&amp;" "&amp;O$6,'VC (MG e GO)'!$C$5:$NP$5,0),0))</f>
        <v>9.0909090909090828E-2</v>
      </c>
      <c r="P29" s="159">
        <v>0.08</v>
      </c>
      <c r="Q29" s="170">
        <f t="shared" si="0"/>
        <v>35.518890687026094</v>
      </c>
      <c r="R29" s="159">
        <f>IF(B29=$F$3,IF($F$2="SP",_xlfn.XLOOKUP(C29,'VC (SP)'!C:C,'VC (SP)'!V:V,,0),_xlfn.XLOOKUP(C29,'VC (MG e GO)'!C:C,'VC (MG e GO)'!V:V,,0)),IF($F$2="SP",_xlfn.XLOOKUP(C29,'VC (SP)'!C:C,'VC (SP)'!W:W,,0),_xlfn.XLOOKUP(C29,'VC (MG e GO)'!C:C,'VC (MG e GO)'!W:W,,0)))</f>
        <v>0</v>
      </c>
      <c r="S29" s="170">
        <f t="shared" si="1"/>
        <v>4.2622668824431313</v>
      </c>
      <c r="T29" s="170">
        <f t="shared" si="2"/>
        <v>0</v>
      </c>
      <c r="U29" s="170">
        <f t="shared" si="5"/>
        <v>0</v>
      </c>
      <c r="V29" s="170">
        <f t="shared" si="4"/>
        <v>35.518890687026094</v>
      </c>
      <c r="W29" s="26"/>
    </row>
    <row r="30" spans="2:23" ht="15" customHeight="1" x14ac:dyDescent="0.2">
      <c r="B30" s="20" t="str">
        <f>IF($F$2="SP","SP",_xlfn.XLOOKUP(C30,'VC (MG e GO)'!C:C,'VC (MG e GO)'!E:E,,0))</f>
        <v>GO</v>
      </c>
      <c r="C30" s="20">
        <v>100300699</v>
      </c>
      <c r="D30" s="19" t="s">
        <v>6</v>
      </c>
      <c r="E30" s="157" t="s">
        <v>77</v>
      </c>
      <c r="F30" s="159">
        <f>IF($F$2="SP",_xlfn.XLOOKUP(C30,'VC (SP)'!C:C,'VC (SP)'!S:S,,0),_xlfn.XLOOKUP(C30,'VC (MG e GO)'!C:C,'VC (MG e GO)'!S:S,,0))</f>
        <v>0</v>
      </c>
      <c r="G30" s="159">
        <f>IF($F$2="SP",_xlfn.XLOOKUP(C30,'VC (SP)'!C:C,'VC (SP)'!T:T,,0),_xlfn.XLOOKUP(C30,'VC (MG e GO)'!C:C,'VC (MG e GO)'!T:T,,0))</f>
        <v>0</v>
      </c>
      <c r="H30" s="159">
        <f>IF($F$2="SP",VLOOKUP($C30,'VC (SP)'!$C:$SD,MATCH($F$3&amp;" "&amp;H$6,'VC (SP)'!$C$5:$NV$5,0),0),VLOOKUP($C30,'VC (MG e GO)'!$C:$RX,MATCH($F$3&amp;" "&amp;H$6,'VC (MG e GO)'!$C$5:$NP$5,0),0))</f>
        <v>0.2</v>
      </c>
      <c r="I30" s="159">
        <f>IF($F$2="SP",VLOOKUP($C30,'VC (SP)'!$C:$SD,MATCH($F$3&amp;" "&amp;I$6,'VC (SP)'!$C$5:$NV$5,0),0),VLOOKUP($C30,'VC (MG e GO)'!$C:$RX,MATCH($F$3&amp;" "&amp;I$6,'VC (MG e GO)'!$C$5:$NP$5,0),0))</f>
        <v>0.12</v>
      </c>
      <c r="J30" s="159" t="str">
        <f>IF($F$2="SP",VLOOKUP($C30,'VC (SP)'!$C:$SD,MATCH($F$3&amp;" "&amp;J$6,'VC (SP)'!$C$5:$NV$5,0),0),VLOOKUP($C30,'VC (MG e GO)'!$C:$RX,MATCH($F$3&amp;" "&amp;J$6,'VC (MG e GO)'!$C$5:$NP$5,0),0))</f>
        <v>N/A</v>
      </c>
      <c r="K30" s="159" t="str">
        <f>IF($F$2="SP",VLOOKUP($C30,'VC (SP)'!$C:$SD,MATCH($F$3&amp;" "&amp;K$6,'VC (SP)'!$C$5:$NV$5,0),0),VLOOKUP($C30,'VC (MG e GO)'!$C:$RX,MATCH($F$3&amp;" "&amp;K$6,'VC (MG e GO)'!$C$5:$NP$5,0),0))</f>
        <v>N/A</v>
      </c>
      <c r="L30" s="170">
        <f>IF($F$2="SP",VLOOKUP($C30,'VC (SP)'!$C:$SD,MATCH($F$3&amp;" "&amp;L$6,'VC (SP)'!$C$5:$NV$5,0),0),VLOOKUP($C30,'VC (MG e GO)'!$C:$RX,MATCH($F$3&amp;" "&amp;L$6,'VC (MG e GO)'!$C$5:$NP$5,0),0))</f>
        <v>56.691960758020244</v>
      </c>
      <c r="M30" s="170" t="str">
        <f>IF($F$2="SP",_xlfn.XLOOKUP(C30,'VC (SP)'!C:C,'VC (SP)'!U:U,,0),"N/A")</f>
        <v>N/A</v>
      </c>
      <c r="N30" s="170">
        <f>IF($F$2="SP",VLOOKUP($C30,'VC (SP)'!$C:$SD,MATCH($F$3&amp;" "&amp;N$6,'VC (SP)'!$C$5:$NV$5,0),0),VLOOKUP($C30,'VC (MG e GO)'!$C:$RX,MATCH($F$3&amp;" "&amp;N$6,'VC (MG e GO)'!$C$5:$NP$5,0),0))</f>
        <v>41.008583350000002</v>
      </c>
      <c r="O30" s="200">
        <f>IF($F$2="SP",VLOOKUP($C30,'VC (SP)'!$C:$SD,MATCH($F$3&amp;" "&amp;O$6,'VC (SP)'!$C$5:$NV$5,0),0),VLOOKUP($C30,'VC (MG e GO)'!$C:$RX,MATCH($F$3&amp;" "&amp;O$6,'VC (MG e GO)'!$C$5:$NP$5,0),0))</f>
        <v>9.0909090909090828E-2</v>
      </c>
      <c r="P30" s="159">
        <v>0.08</v>
      </c>
      <c r="Q30" s="170">
        <f t="shared" si="0"/>
        <v>34.298087892727281</v>
      </c>
      <c r="R30" s="159">
        <f>IF(B30=$F$3,IF($F$2="SP",_xlfn.XLOOKUP(C30,'VC (SP)'!C:C,'VC (SP)'!V:V,,0),_xlfn.XLOOKUP(C30,'VC (MG e GO)'!C:C,'VC (MG e GO)'!V:V,,0)),IF($F$2="SP",_xlfn.XLOOKUP(C30,'VC (SP)'!C:C,'VC (SP)'!W:W,,0),_xlfn.XLOOKUP(C30,'VC (MG e GO)'!C:C,'VC (MG e GO)'!W:W,,0)))</f>
        <v>0</v>
      </c>
      <c r="S30" s="170">
        <f t="shared" si="1"/>
        <v>4.1157705471272736</v>
      </c>
      <c r="T30" s="170">
        <f t="shared" si="2"/>
        <v>0</v>
      </c>
      <c r="U30" s="170">
        <f t="shared" si="5"/>
        <v>0</v>
      </c>
      <c r="V30" s="170">
        <f t="shared" si="4"/>
        <v>34.298087892727281</v>
      </c>
      <c r="W30" s="26"/>
    </row>
    <row r="31" spans="2:23" x14ac:dyDescent="0.2">
      <c r="P31" s="172"/>
    </row>
  </sheetData>
  <autoFilter ref="B6:V30" xr:uid="{567BC95C-AF1F-42B7-BFA0-68BF39F14730}"/>
  <mergeCells count="2">
    <mergeCell ref="B2:E2"/>
    <mergeCell ref="B3:E3"/>
  </mergeCells>
  <dataValidations count="1">
    <dataValidation type="list" allowBlank="1" showInputMessage="1" showErrorMessage="1" sqref="F2" xr:uid="{93E10534-F9F6-4DB4-9CDA-CBDD569702F8}">
      <formula1>"SP,MG e GO"</formula1>
    </dataValidation>
  </dataValidations>
  <pageMargins left="0.511811024" right="0.511811024" top="0.78740157499999996" bottom="0.78740157499999996" header="0.31496062000000002" footer="0.31496062000000002"/>
  <customProperties>
    <customPr name="_pios_id" r:id="rId1"/>
  </customProperties>
  <ignoredErrors>
    <ignoredError sqref="M7:M10 M13:M30 M11:M12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13ED8D2-CE5B-4003-91F7-9D24E1B70D1B}">
          <x14:formula1>
            <xm:f>'%ICMS'!$B$3:$B$29</xm:f>
          </x14:formula1>
          <xm:sqref>F3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3EF6-757E-447B-93E5-EC172C5203C6}">
  <dimension ref="A1:TE45"/>
  <sheetViews>
    <sheetView showGridLines="0" tabSelected="1" zoomScaleNormal="100" workbookViewId="0">
      <pane xSplit="4" topLeftCell="F1" activePane="topRight" state="frozen"/>
      <selection activeCell="F21" sqref="F21"/>
      <selection pane="topRight" sqref="A1:XFD1048576"/>
    </sheetView>
  </sheetViews>
  <sheetFormatPr defaultColWidth="3.42578125" defaultRowHeight="15" customHeight="1" x14ac:dyDescent="0.2"/>
  <cols>
    <col min="1" max="1" width="9.140625" style="1" hidden="1" customWidth="1"/>
    <col min="2" max="2" width="8.5703125" style="1" hidden="1" customWidth="1"/>
    <col min="3" max="3" width="13.85546875" style="2" hidden="1" customWidth="1"/>
    <col min="4" max="4" width="36.42578125" style="1" hidden="1" customWidth="1"/>
    <col min="5" max="5" width="7.28515625" style="2" hidden="1" customWidth="1"/>
    <col min="6" max="6" width="13.42578125" style="4" customWidth="1"/>
    <col min="7" max="7" width="16.85546875" style="2" hidden="1" customWidth="1"/>
    <col min="8" max="8" width="13.85546875" style="2" hidden="1" customWidth="1"/>
    <col min="9" max="9" width="12.7109375" style="22" hidden="1" customWidth="1"/>
    <col min="10" max="10" width="61.28515625" style="2" hidden="1" customWidth="1"/>
    <col min="11" max="11" width="19.5703125" style="22" hidden="1" customWidth="1"/>
    <col min="12" max="12" width="10.7109375" style="2" hidden="1" customWidth="1"/>
    <col min="13" max="13" width="9.5703125" style="2" hidden="1" customWidth="1"/>
    <col min="14" max="15" width="9.42578125" style="2" hidden="1" customWidth="1"/>
    <col min="16" max="16" width="8.42578125" style="2" hidden="1" customWidth="1"/>
    <col min="17" max="17" width="11.7109375" style="2" hidden="1" customWidth="1"/>
    <col min="18" max="18" width="19.28515625" style="2" hidden="1" customWidth="1"/>
    <col min="19" max="19" width="14.7109375" style="2" hidden="1" customWidth="1"/>
    <col min="20" max="20" width="7.7109375" style="2" hidden="1" customWidth="1"/>
    <col min="21" max="23" width="8.7109375" style="2" hidden="1" customWidth="1"/>
    <col min="24" max="24" width="13.42578125" style="2" hidden="1" customWidth="1"/>
    <col min="25" max="51" width="10.42578125" style="2" hidden="1" customWidth="1"/>
    <col min="52" max="106" width="6.7109375" style="2" hidden="1" customWidth="1"/>
    <col min="107" max="107" width="10" style="2" hidden="1" customWidth="1"/>
    <col min="108" max="135" width="6.7109375" style="2" hidden="1" customWidth="1"/>
    <col min="136" max="136" width="11.28515625" style="2" hidden="1" customWidth="1"/>
    <col min="137" max="147" width="6.7109375" style="2" hidden="1" customWidth="1"/>
    <col min="148" max="148" width="8.28515625" style="2" hidden="1" customWidth="1"/>
    <col min="149" max="154" width="6.7109375" style="2" hidden="1" customWidth="1"/>
    <col min="155" max="155" width="8" style="2" hidden="1" customWidth="1"/>
    <col min="156" max="159" width="6.7109375" style="2" hidden="1" customWidth="1"/>
    <col min="160" max="213" width="7.7109375" style="2" hidden="1" customWidth="1"/>
    <col min="214" max="214" width="8.85546875" style="2" hidden="1" customWidth="1"/>
    <col min="215" max="223" width="7.7109375" style="2" hidden="1" customWidth="1"/>
    <col min="224" max="224" width="10" style="2" hidden="1" customWidth="1"/>
    <col min="225" max="240" width="7.7109375" style="2" hidden="1" customWidth="1"/>
    <col min="241" max="241" width="7.85546875" style="2" hidden="1" customWidth="1"/>
    <col min="242" max="243" width="8.85546875" style="2" hidden="1" customWidth="1"/>
    <col min="244" max="244" width="11.42578125" style="2" hidden="1" customWidth="1"/>
    <col min="245" max="246" width="8.85546875" style="2" hidden="1" customWidth="1"/>
    <col min="247" max="247" width="11.42578125" style="2" hidden="1" customWidth="1"/>
    <col min="248" max="248" width="8.85546875" style="2" hidden="1" customWidth="1"/>
    <col min="249" max="249" width="9.28515625" style="2" hidden="1" customWidth="1"/>
    <col min="250" max="255" width="8.85546875" style="2" hidden="1" customWidth="1"/>
    <col min="256" max="256" width="11.42578125" style="2" hidden="1" customWidth="1"/>
    <col min="257" max="258" width="8.85546875" style="2" hidden="1" customWidth="1"/>
    <col min="259" max="259" width="11.42578125" style="2" hidden="1" customWidth="1"/>
    <col min="260" max="262" width="8.85546875" style="2" hidden="1" customWidth="1"/>
    <col min="263" max="263" width="8.7109375" style="2" customWidth="1"/>
    <col min="264" max="265" width="9.85546875" style="2" customWidth="1"/>
    <col min="266" max="266" width="12.7109375" style="2" customWidth="1"/>
    <col min="267" max="268" width="9.85546875" style="2" customWidth="1"/>
    <col min="269" max="269" width="12.7109375" style="2" customWidth="1"/>
    <col min="270" max="270" width="9.85546875" style="2" customWidth="1"/>
    <col min="271" max="271" width="11" style="2" customWidth="1"/>
    <col min="272" max="275" width="9.85546875" style="2" customWidth="1"/>
    <col min="276" max="304" width="7.7109375" style="2" customWidth="1"/>
    <col min="305" max="306" width="7.28515625" style="2" customWidth="1"/>
    <col min="307" max="339" width="7.7109375" style="2" hidden="1" customWidth="1"/>
    <col min="340" max="340" width="11" style="2" hidden="1" customWidth="1"/>
    <col min="341" max="387" width="7.7109375" style="2" hidden="1" customWidth="1"/>
    <col min="388" max="389" width="3.42578125" style="1" hidden="1" customWidth="1"/>
    <col min="390" max="390" width="8.42578125" style="1" hidden="1" customWidth="1"/>
    <col min="391" max="392" width="6.28515625" style="1" hidden="1" customWidth="1"/>
    <col min="393" max="393" width="6.5703125" style="1" hidden="1" customWidth="1"/>
    <col min="394" max="398" width="6.28515625" style="1" hidden="1" customWidth="1"/>
    <col min="399" max="399" width="6.42578125" style="1" hidden="1" customWidth="1"/>
    <col min="400" max="400" width="6.5703125" style="1" hidden="1" customWidth="1"/>
    <col min="401" max="401" width="6.7109375" style="1" hidden="1" customWidth="1"/>
    <col min="402" max="402" width="6.28515625" style="1" hidden="1" customWidth="1"/>
    <col min="403" max="403" width="6.42578125" style="1" hidden="1" customWidth="1"/>
    <col min="404" max="415" width="6.28515625" style="1" hidden="1" customWidth="1"/>
    <col min="416" max="416" width="7.28515625" style="1" hidden="1" customWidth="1"/>
    <col min="417" max="417" width="6.28515625" style="1" hidden="1" customWidth="1"/>
    <col min="418" max="418" width="6.140625" style="1" hidden="1" customWidth="1"/>
    <col min="419" max="419" width="6" style="1" hidden="1" customWidth="1"/>
    <col min="420" max="420" width="6.7109375" style="1" hidden="1" customWidth="1"/>
    <col min="421" max="422" width="6.140625" style="1" hidden="1" customWidth="1"/>
    <col min="423" max="423" width="6" style="1" hidden="1" customWidth="1"/>
    <col min="424" max="424" width="6.140625" style="1" hidden="1" customWidth="1"/>
    <col min="425" max="425" width="5.85546875" style="1" hidden="1" customWidth="1"/>
    <col min="426" max="426" width="6.42578125" style="1" hidden="1" customWidth="1"/>
    <col min="427" max="427" width="6.7109375" style="1" hidden="1" customWidth="1"/>
    <col min="428" max="428" width="6.85546875" style="1" hidden="1" customWidth="1"/>
    <col min="429" max="430" width="6.42578125" style="1" hidden="1" customWidth="1"/>
    <col min="431" max="432" width="6.140625" style="1" hidden="1" customWidth="1"/>
    <col min="433" max="433" width="6" style="1" hidden="1" customWidth="1"/>
    <col min="434" max="434" width="5.7109375" style="1" hidden="1" customWidth="1"/>
    <col min="435" max="435" width="6.140625" style="1" hidden="1" customWidth="1"/>
    <col min="436" max="436" width="5.7109375" style="1" hidden="1" customWidth="1"/>
    <col min="437" max="438" width="6.28515625" style="1" hidden="1" customWidth="1"/>
    <col min="439" max="439" width="6.140625" style="1" hidden="1" customWidth="1"/>
    <col min="440" max="441" width="6" style="1" hidden="1" customWidth="1"/>
    <col min="442" max="442" width="5.85546875" style="1" hidden="1" customWidth="1"/>
    <col min="443" max="443" width="6" style="1" hidden="1" customWidth="1"/>
    <col min="444" max="444" width="6.140625" style="1" hidden="1" customWidth="1"/>
    <col min="445" max="445" width="10.42578125" style="1" hidden="1" customWidth="1"/>
    <col min="446" max="446" width="10.28515625" style="1" hidden="1" customWidth="1"/>
    <col min="447" max="447" width="11" style="1" hidden="1" customWidth="1"/>
    <col min="448" max="449" width="10.42578125" style="1" hidden="1" customWidth="1"/>
    <col min="450" max="450" width="10.28515625" style="1" hidden="1" customWidth="1"/>
    <col min="451" max="451" width="10.42578125" style="1" hidden="1" customWidth="1"/>
    <col min="452" max="452" width="10.140625" style="1" hidden="1" customWidth="1"/>
    <col min="453" max="453" width="10.7109375" style="1" hidden="1" customWidth="1"/>
    <col min="454" max="454" width="11" style="1" hidden="1" customWidth="1"/>
    <col min="455" max="455" width="11.140625" style="1" hidden="1" customWidth="1"/>
    <col min="456" max="457" width="10.7109375" style="1" hidden="1" customWidth="1"/>
    <col min="458" max="459" width="10.42578125" style="1" hidden="1" customWidth="1"/>
    <col min="460" max="460" width="10.28515625" style="1" hidden="1" customWidth="1"/>
    <col min="461" max="461" width="10" style="1" hidden="1" customWidth="1"/>
    <col min="462" max="462" width="10.42578125" style="1" hidden="1" customWidth="1"/>
    <col min="463" max="463" width="10" style="1" hidden="1" customWidth="1"/>
    <col min="464" max="465" width="10.5703125" style="1" hidden="1" customWidth="1"/>
    <col min="466" max="466" width="10.42578125" style="1" hidden="1" customWidth="1"/>
    <col min="467" max="468" width="10.28515625" style="1" hidden="1" customWidth="1"/>
    <col min="469" max="469" width="10.140625" style="1" hidden="1" customWidth="1"/>
    <col min="470" max="470" width="10.28515625" style="1" hidden="1" customWidth="1"/>
    <col min="471" max="471" width="10.42578125" style="1" hidden="1" customWidth="1"/>
    <col min="472" max="472" width="7.85546875" style="1" hidden="1" customWidth="1"/>
    <col min="473" max="473" width="7.7109375" style="1" hidden="1" customWidth="1"/>
    <col min="474" max="474" width="8.42578125" style="1" hidden="1" customWidth="1"/>
    <col min="475" max="476" width="7.85546875" style="1" hidden="1" customWidth="1"/>
    <col min="477" max="477" width="7.7109375" style="1" hidden="1" customWidth="1"/>
    <col min="478" max="478" width="7.85546875" style="1" hidden="1" customWidth="1"/>
    <col min="479" max="479" width="7.5703125" style="1" hidden="1" customWidth="1"/>
    <col min="480" max="480" width="8.28515625" style="1" hidden="1" customWidth="1"/>
    <col min="481" max="481" width="8.42578125" style="1" hidden="1" customWidth="1"/>
    <col min="482" max="482" width="8.5703125" style="1" hidden="1" customWidth="1"/>
    <col min="483" max="483" width="8.140625" style="1" hidden="1" customWidth="1"/>
    <col min="484" max="484" width="8.28515625" style="1" hidden="1" customWidth="1"/>
    <col min="485" max="485" width="7.85546875" style="1" hidden="1" customWidth="1"/>
    <col min="486" max="487" width="7.7109375" style="1" hidden="1" customWidth="1"/>
    <col min="488" max="488" width="7.28515625" style="1" hidden="1" customWidth="1"/>
    <col min="489" max="489" width="7.7109375" style="1" hidden="1" customWidth="1"/>
    <col min="490" max="490" width="7.42578125" style="1" hidden="1" customWidth="1"/>
    <col min="491" max="492" width="8" style="1" hidden="1" customWidth="1"/>
    <col min="493" max="493" width="7.7109375" style="1" hidden="1" customWidth="1"/>
    <col min="494" max="497" width="7.5703125" style="1" hidden="1" customWidth="1"/>
    <col min="498" max="498" width="8" style="1" hidden="1" customWidth="1"/>
    <col min="499" max="525" width="7" style="1" hidden="1" customWidth="1"/>
    <col min="526" max="16384" width="3.42578125" style="1"/>
  </cols>
  <sheetData>
    <row r="1" spans="1:525" ht="12" customHeight="1" x14ac:dyDescent="0.2">
      <c r="G1" s="5" t="s">
        <v>151</v>
      </c>
      <c r="H1" s="5" t="s">
        <v>151</v>
      </c>
      <c r="I1" s="22" t="s">
        <v>151</v>
      </c>
      <c r="J1" s="2" t="s">
        <v>151</v>
      </c>
      <c r="K1" s="22" t="s">
        <v>151</v>
      </c>
      <c r="L1" s="2" t="s">
        <v>151</v>
      </c>
      <c r="M1" s="3"/>
      <c r="U1" s="2" t="s">
        <v>525</v>
      </c>
      <c r="V1" s="2" t="s">
        <v>525</v>
      </c>
      <c r="W1" s="2" t="s">
        <v>525</v>
      </c>
      <c r="X1" s="2" t="s">
        <v>525</v>
      </c>
      <c r="Y1" s="2" t="s">
        <v>525</v>
      </c>
      <c r="Z1" s="2" t="s">
        <v>525</v>
      </c>
      <c r="AA1" s="2" t="s">
        <v>525</v>
      </c>
      <c r="AB1" s="2" t="s">
        <v>525</v>
      </c>
      <c r="AC1" s="2" t="s">
        <v>525</v>
      </c>
      <c r="AD1" s="2" t="s">
        <v>525</v>
      </c>
      <c r="AE1" s="2" t="s">
        <v>525</v>
      </c>
      <c r="AF1" s="2" t="s">
        <v>525</v>
      </c>
      <c r="AG1" s="2" t="s">
        <v>525</v>
      </c>
      <c r="AH1" s="2" t="s">
        <v>525</v>
      </c>
      <c r="AI1" s="2" t="s">
        <v>525</v>
      </c>
      <c r="AJ1" s="2" t="s">
        <v>525</v>
      </c>
      <c r="AK1" s="2" t="s">
        <v>525</v>
      </c>
      <c r="AL1" s="2" t="s">
        <v>525</v>
      </c>
      <c r="AM1" s="2" t="s">
        <v>525</v>
      </c>
      <c r="AN1" s="2" t="s">
        <v>525</v>
      </c>
      <c r="AO1" s="2" t="s">
        <v>525</v>
      </c>
      <c r="AP1" s="2" t="s">
        <v>525</v>
      </c>
      <c r="AQ1" s="2" t="s">
        <v>525</v>
      </c>
      <c r="AR1" s="2" t="s">
        <v>525</v>
      </c>
      <c r="AS1" s="2" t="s">
        <v>525</v>
      </c>
      <c r="AT1" s="2" t="s">
        <v>525</v>
      </c>
      <c r="AU1" s="2" t="s">
        <v>525</v>
      </c>
      <c r="AV1" s="2" t="s">
        <v>525</v>
      </c>
      <c r="AW1" s="2" t="s">
        <v>525</v>
      </c>
      <c r="AX1" s="2" t="s">
        <v>525</v>
      </c>
      <c r="AY1" s="2" t="s">
        <v>525</v>
      </c>
      <c r="AZ1" s="2" t="s">
        <v>525</v>
      </c>
      <c r="BA1" s="2" t="s">
        <v>525</v>
      </c>
      <c r="BB1" s="2" t="s">
        <v>525</v>
      </c>
      <c r="BC1" s="2" t="s">
        <v>525</v>
      </c>
      <c r="BD1" s="2" t="s">
        <v>525</v>
      </c>
      <c r="BE1" s="2" t="s">
        <v>525</v>
      </c>
      <c r="BF1" s="2" t="s">
        <v>525</v>
      </c>
      <c r="BG1" s="2" t="s">
        <v>525</v>
      </c>
      <c r="BH1" s="2" t="s">
        <v>525</v>
      </c>
      <c r="BI1" s="2" t="s">
        <v>525</v>
      </c>
      <c r="BJ1" s="2" t="s">
        <v>525</v>
      </c>
      <c r="BK1" s="2" t="s">
        <v>525</v>
      </c>
      <c r="BL1" s="2" t="s">
        <v>525</v>
      </c>
      <c r="BM1" s="2" t="s">
        <v>525</v>
      </c>
      <c r="BN1" s="2" t="s">
        <v>525</v>
      </c>
      <c r="BO1" s="2" t="s">
        <v>525</v>
      </c>
      <c r="BP1" s="2" t="s">
        <v>525</v>
      </c>
      <c r="BQ1" s="2" t="s">
        <v>525</v>
      </c>
      <c r="BR1" s="2" t="s">
        <v>525</v>
      </c>
      <c r="BS1" s="2" t="s">
        <v>525</v>
      </c>
      <c r="BT1" s="2" t="s">
        <v>525</v>
      </c>
      <c r="BU1" s="2" t="s">
        <v>525</v>
      </c>
      <c r="BV1" s="2" t="s">
        <v>525</v>
      </c>
      <c r="BW1" s="2" t="s">
        <v>525</v>
      </c>
      <c r="BX1" s="2" t="s">
        <v>525</v>
      </c>
      <c r="BY1" s="2" t="s">
        <v>525</v>
      </c>
      <c r="BZ1" s="2" t="s">
        <v>525</v>
      </c>
      <c r="CA1" s="2" t="s">
        <v>525</v>
      </c>
      <c r="CB1" s="2" t="s">
        <v>525</v>
      </c>
      <c r="CC1" s="2" t="s">
        <v>525</v>
      </c>
      <c r="CD1" s="2" t="s">
        <v>525</v>
      </c>
      <c r="CE1" s="2" t="s">
        <v>525</v>
      </c>
      <c r="CF1" s="2" t="s">
        <v>525</v>
      </c>
      <c r="CG1" s="2" t="s">
        <v>525</v>
      </c>
      <c r="CH1" s="2" t="s">
        <v>525</v>
      </c>
      <c r="CI1" s="2" t="s">
        <v>525</v>
      </c>
      <c r="CJ1" s="2" t="s">
        <v>525</v>
      </c>
      <c r="CK1" s="2" t="s">
        <v>525</v>
      </c>
      <c r="CL1" s="2" t="s">
        <v>525</v>
      </c>
      <c r="CM1" s="2" t="s">
        <v>525</v>
      </c>
      <c r="CN1" s="2" t="s">
        <v>525</v>
      </c>
      <c r="CO1" s="2" t="s">
        <v>525</v>
      </c>
      <c r="CP1" s="2" t="s">
        <v>525</v>
      </c>
      <c r="CQ1" s="2" t="s">
        <v>525</v>
      </c>
      <c r="CR1" s="2" t="s">
        <v>525</v>
      </c>
      <c r="CS1" s="2" t="s">
        <v>525</v>
      </c>
      <c r="CT1" s="2" t="s">
        <v>525</v>
      </c>
      <c r="CU1" s="2" t="s">
        <v>525</v>
      </c>
      <c r="CV1" s="2" t="s">
        <v>525</v>
      </c>
      <c r="CW1" s="2" t="s">
        <v>525</v>
      </c>
      <c r="CX1" s="2" t="s">
        <v>525</v>
      </c>
      <c r="CY1" s="2" t="s">
        <v>525</v>
      </c>
      <c r="CZ1" s="2" t="s">
        <v>525</v>
      </c>
      <c r="DA1" s="2" t="s">
        <v>525</v>
      </c>
      <c r="DB1" s="2" t="s">
        <v>525</v>
      </c>
      <c r="DC1" s="2" t="s">
        <v>525</v>
      </c>
      <c r="DD1" s="2" t="s">
        <v>525</v>
      </c>
      <c r="DE1" s="2" t="s">
        <v>525</v>
      </c>
      <c r="DF1" s="2" t="s">
        <v>525</v>
      </c>
      <c r="DG1" s="2" t="s">
        <v>525</v>
      </c>
      <c r="DH1" s="2" t="s">
        <v>525</v>
      </c>
      <c r="DI1" s="2" t="s">
        <v>525</v>
      </c>
      <c r="DJ1" s="2" t="s">
        <v>525</v>
      </c>
      <c r="DK1" s="2" t="s">
        <v>525</v>
      </c>
      <c r="DL1" s="2" t="s">
        <v>525</v>
      </c>
      <c r="DM1" s="2" t="s">
        <v>525</v>
      </c>
      <c r="DN1" s="2" t="s">
        <v>525</v>
      </c>
      <c r="DO1" s="2" t="s">
        <v>525</v>
      </c>
      <c r="DP1" s="2" t="s">
        <v>525</v>
      </c>
      <c r="DQ1" s="2" t="s">
        <v>525</v>
      </c>
      <c r="DR1" s="2" t="s">
        <v>525</v>
      </c>
      <c r="DS1" s="2" t="s">
        <v>525</v>
      </c>
      <c r="DT1" s="2" t="s">
        <v>525</v>
      </c>
      <c r="DU1" s="2" t="s">
        <v>525</v>
      </c>
      <c r="DV1" s="2" t="s">
        <v>525</v>
      </c>
      <c r="DW1" s="2" t="s">
        <v>525</v>
      </c>
      <c r="DX1" s="2" t="s">
        <v>525</v>
      </c>
      <c r="DY1" s="2" t="s">
        <v>525</v>
      </c>
      <c r="DZ1" s="2" t="s">
        <v>525</v>
      </c>
      <c r="EA1" s="2" t="s">
        <v>525</v>
      </c>
      <c r="EB1" s="2" t="s">
        <v>525</v>
      </c>
      <c r="EC1" s="2" t="s">
        <v>525</v>
      </c>
      <c r="ED1" s="2" t="s">
        <v>525</v>
      </c>
      <c r="EE1" s="2" t="s">
        <v>525</v>
      </c>
      <c r="EF1" s="2" t="s">
        <v>525</v>
      </c>
      <c r="EG1" s="2" t="s">
        <v>525</v>
      </c>
      <c r="EH1" s="2" t="s">
        <v>525</v>
      </c>
      <c r="EI1" s="2" t="s">
        <v>525</v>
      </c>
      <c r="EJ1" s="2" t="s">
        <v>525</v>
      </c>
      <c r="EK1" s="2" t="s">
        <v>525</v>
      </c>
      <c r="EL1" s="2" t="s">
        <v>525</v>
      </c>
      <c r="EM1" s="2" t="s">
        <v>525</v>
      </c>
      <c r="EN1" s="2" t="s">
        <v>525</v>
      </c>
      <c r="EO1" s="2" t="s">
        <v>525</v>
      </c>
      <c r="EP1" s="2" t="s">
        <v>525</v>
      </c>
      <c r="EQ1" s="2" t="s">
        <v>525</v>
      </c>
      <c r="ER1" s="2" t="s">
        <v>525</v>
      </c>
      <c r="ES1" s="2" t="s">
        <v>525</v>
      </c>
      <c r="ET1" s="2" t="s">
        <v>525</v>
      </c>
      <c r="EU1" s="2" t="s">
        <v>525</v>
      </c>
      <c r="EV1" s="2" t="s">
        <v>525</v>
      </c>
      <c r="EW1" s="2" t="s">
        <v>525</v>
      </c>
      <c r="EX1" s="2" t="s">
        <v>525</v>
      </c>
      <c r="EY1" s="2" t="s">
        <v>525</v>
      </c>
      <c r="EZ1" s="2" t="s">
        <v>525</v>
      </c>
      <c r="FA1" s="2" t="s">
        <v>525</v>
      </c>
      <c r="FB1" s="2" t="s">
        <v>525</v>
      </c>
      <c r="FC1" s="2" t="s">
        <v>525</v>
      </c>
      <c r="GZ1" s="98"/>
      <c r="HA1" s="98"/>
      <c r="IG1" s="2" t="s">
        <v>526</v>
      </c>
      <c r="IH1" s="2" t="s">
        <v>526</v>
      </c>
      <c r="II1" s="2" t="s">
        <v>526</v>
      </c>
      <c r="IJ1" s="2" t="s">
        <v>526</v>
      </c>
      <c r="IK1" s="2" t="s">
        <v>526</v>
      </c>
      <c r="IL1" s="2" t="s">
        <v>526</v>
      </c>
      <c r="IM1" s="2" t="s">
        <v>526</v>
      </c>
      <c r="IN1" s="2" t="s">
        <v>526</v>
      </c>
      <c r="IO1" s="2" t="s">
        <v>526</v>
      </c>
      <c r="IP1" s="2" t="s">
        <v>526</v>
      </c>
      <c r="IQ1" s="2" t="s">
        <v>526</v>
      </c>
      <c r="IT1" s="2" t="s">
        <v>526</v>
      </c>
      <c r="IU1" s="2" t="s">
        <v>526</v>
      </c>
      <c r="IV1" s="2" t="s">
        <v>526</v>
      </c>
      <c r="IW1" s="2" t="s">
        <v>526</v>
      </c>
      <c r="IX1" s="2" t="s">
        <v>526</v>
      </c>
      <c r="IY1" s="2" t="s">
        <v>526</v>
      </c>
      <c r="IZ1" s="2" t="s">
        <v>526</v>
      </c>
      <c r="JA1" s="2" t="s">
        <v>526</v>
      </c>
      <c r="JB1" s="2" t="s">
        <v>526</v>
      </c>
      <c r="JC1" s="2" t="s">
        <v>526</v>
      </c>
      <c r="JD1" s="2" t="s">
        <v>526</v>
      </c>
      <c r="JE1" s="2" t="s">
        <v>526</v>
      </c>
      <c r="JF1" s="2" t="s">
        <v>526</v>
      </c>
      <c r="JG1" s="2" t="s">
        <v>526</v>
      </c>
      <c r="JH1" s="2" t="s">
        <v>526</v>
      </c>
      <c r="JI1" s="2" t="s">
        <v>526</v>
      </c>
      <c r="JJ1" s="2" t="s">
        <v>526</v>
      </c>
      <c r="JK1" s="2" t="s">
        <v>526</v>
      </c>
      <c r="JL1" s="2" t="s">
        <v>526</v>
      </c>
      <c r="JM1" s="2" t="s">
        <v>526</v>
      </c>
      <c r="JN1" s="2" t="s">
        <v>526</v>
      </c>
      <c r="JO1" s="2" t="s">
        <v>526</v>
      </c>
      <c r="JP1" s="2" t="s">
        <v>526</v>
      </c>
      <c r="JQ1" s="2" t="s">
        <v>526</v>
      </c>
      <c r="JR1" s="2" t="s">
        <v>526</v>
      </c>
      <c r="JS1" s="2" t="s">
        <v>526</v>
      </c>
      <c r="JT1" s="2" t="s">
        <v>526</v>
      </c>
      <c r="JU1" s="2" t="s">
        <v>526</v>
      </c>
      <c r="JV1" s="2" t="s">
        <v>526</v>
      </c>
      <c r="JW1" s="2" t="s">
        <v>526</v>
      </c>
      <c r="JX1" s="2" t="s">
        <v>526</v>
      </c>
      <c r="JY1" s="2" t="s">
        <v>526</v>
      </c>
      <c r="JZ1" s="2" t="s">
        <v>526</v>
      </c>
      <c r="KA1" s="2" t="s">
        <v>526</v>
      </c>
      <c r="KB1" s="2" t="s">
        <v>526</v>
      </c>
      <c r="KC1" s="2" t="s">
        <v>526</v>
      </c>
      <c r="KD1" s="2" t="s">
        <v>526</v>
      </c>
      <c r="KE1" s="2" t="s">
        <v>526</v>
      </c>
      <c r="KF1" s="2" t="s">
        <v>526</v>
      </c>
      <c r="KG1" s="2" t="s">
        <v>526</v>
      </c>
      <c r="KH1" s="2" t="s">
        <v>526</v>
      </c>
      <c r="KI1" s="2" t="s">
        <v>526</v>
      </c>
      <c r="KL1" s="2" t="s">
        <v>526</v>
      </c>
      <c r="KM1" s="2" t="s">
        <v>526</v>
      </c>
      <c r="KN1" s="2" t="s">
        <v>526</v>
      </c>
      <c r="KO1" s="2" t="s">
        <v>526</v>
      </c>
      <c r="KP1" s="2" t="s">
        <v>526</v>
      </c>
      <c r="KQ1" s="2" t="s">
        <v>526</v>
      </c>
      <c r="KR1" s="2" t="s">
        <v>526</v>
      </c>
      <c r="KS1" s="2" t="s">
        <v>526</v>
      </c>
      <c r="KT1" s="2" t="s">
        <v>526</v>
      </c>
      <c r="KU1" s="2" t="s">
        <v>526</v>
      </c>
      <c r="KV1" s="2" t="s">
        <v>526</v>
      </c>
      <c r="KW1" s="2" t="s">
        <v>526</v>
      </c>
      <c r="KX1" s="2" t="s">
        <v>526</v>
      </c>
      <c r="KY1" s="2" t="s">
        <v>526</v>
      </c>
      <c r="KZ1" s="2" t="s">
        <v>526</v>
      </c>
      <c r="LA1" s="2" t="s">
        <v>526</v>
      </c>
      <c r="LB1" s="2" t="s">
        <v>526</v>
      </c>
      <c r="LC1" s="2" t="s">
        <v>526</v>
      </c>
      <c r="LD1" s="2" t="s">
        <v>526</v>
      </c>
      <c r="LE1" s="2" t="s">
        <v>526</v>
      </c>
      <c r="LF1" s="2" t="s">
        <v>526</v>
      </c>
      <c r="LG1" s="2" t="s">
        <v>526</v>
      </c>
      <c r="LH1" s="2" t="s">
        <v>526</v>
      </c>
      <c r="LI1" s="2" t="s">
        <v>526</v>
      </c>
      <c r="LJ1" s="2" t="s">
        <v>526</v>
      </c>
      <c r="LK1" s="2" t="s">
        <v>526</v>
      </c>
      <c r="LL1" s="2" t="s">
        <v>526</v>
      </c>
      <c r="LM1" s="2" t="s">
        <v>526</v>
      </c>
      <c r="LN1" s="2" t="s">
        <v>526</v>
      </c>
      <c r="LO1" s="2" t="s">
        <v>526</v>
      </c>
      <c r="LP1" s="2" t="s">
        <v>526</v>
      </c>
      <c r="LQ1" s="2" t="s">
        <v>526</v>
      </c>
      <c r="LR1" s="2" t="s">
        <v>526</v>
      </c>
      <c r="LS1" s="2" t="s">
        <v>526</v>
      </c>
      <c r="LT1" s="2" t="s">
        <v>526</v>
      </c>
      <c r="LU1" s="2" t="s">
        <v>526</v>
      </c>
      <c r="LV1" s="2" t="s">
        <v>526</v>
      </c>
      <c r="LW1" s="2" t="s">
        <v>526</v>
      </c>
      <c r="LX1" s="2" t="s">
        <v>526</v>
      </c>
      <c r="LY1" s="2" t="s">
        <v>526</v>
      </c>
      <c r="LZ1" s="2" t="s">
        <v>526</v>
      </c>
      <c r="MA1" s="2" t="s">
        <v>526</v>
      </c>
      <c r="MB1" s="2" t="s">
        <v>526</v>
      </c>
      <c r="MC1" s="2" t="s">
        <v>526</v>
      </c>
      <c r="MD1" s="2" t="s">
        <v>526</v>
      </c>
      <c r="ME1" s="2" t="s">
        <v>526</v>
      </c>
      <c r="MF1" s="2" t="s">
        <v>526</v>
      </c>
      <c r="MG1" s="2" t="s">
        <v>526</v>
      </c>
      <c r="MH1" s="2" t="s">
        <v>526</v>
      </c>
      <c r="MI1" s="2" t="s">
        <v>526</v>
      </c>
      <c r="MJ1" s="2" t="s">
        <v>526</v>
      </c>
      <c r="MK1" s="2" t="s">
        <v>526</v>
      </c>
      <c r="ML1" s="2" t="s">
        <v>526</v>
      </c>
      <c r="MM1" s="2" t="s">
        <v>526</v>
      </c>
      <c r="MN1" s="2" t="s">
        <v>526</v>
      </c>
      <c r="MO1" s="2" t="s">
        <v>526</v>
      </c>
      <c r="MP1" s="2" t="s">
        <v>526</v>
      </c>
      <c r="MQ1" s="2" t="s">
        <v>526</v>
      </c>
      <c r="MR1" s="2" t="s">
        <v>526</v>
      </c>
      <c r="MS1" s="2" t="s">
        <v>526</v>
      </c>
      <c r="MT1" s="2" t="s">
        <v>526</v>
      </c>
      <c r="MU1" s="2" t="s">
        <v>526</v>
      </c>
      <c r="MV1" s="2" t="s">
        <v>526</v>
      </c>
      <c r="MW1" s="2" t="s">
        <v>526</v>
      </c>
      <c r="MX1" s="2" t="s">
        <v>526</v>
      </c>
      <c r="MY1" s="2" t="s">
        <v>526</v>
      </c>
      <c r="MZ1" s="2" t="s">
        <v>526</v>
      </c>
      <c r="NA1" s="2" t="s">
        <v>526</v>
      </c>
      <c r="NB1" s="2" t="s">
        <v>526</v>
      </c>
      <c r="NC1" s="2" t="s">
        <v>526</v>
      </c>
      <c r="ND1" s="2" t="s">
        <v>526</v>
      </c>
      <c r="NE1" s="2" t="s">
        <v>526</v>
      </c>
      <c r="NF1" s="2" t="s">
        <v>526</v>
      </c>
      <c r="NG1" s="2" t="s">
        <v>526</v>
      </c>
      <c r="NH1" s="2" t="s">
        <v>526</v>
      </c>
      <c r="NI1" s="2" t="s">
        <v>526</v>
      </c>
      <c r="NJ1" s="2" t="s">
        <v>526</v>
      </c>
      <c r="NK1" s="2" t="s">
        <v>526</v>
      </c>
      <c r="NL1" s="2" t="s">
        <v>526</v>
      </c>
      <c r="NM1" s="2" t="s">
        <v>526</v>
      </c>
      <c r="NN1" s="2" t="s">
        <v>526</v>
      </c>
      <c r="NO1" s="2" t="s">
        <v>526</v>
      </c>
      <c r="NP1" s="2" t="s">
        <v>526</v>
      </c>
      <c r="NQ1" s="2" t="s">
        <v>526</v>
      </c>
      <c r="NR1" s="2" t="s">
        <v>526</v>
      </c>
      <c r="NS1" s="2" t="s">
        <v>526</v>
      </c>
      <c r="NT1" s="2" t="s">
        <v>526</v>
      </c>
      <c r="NU1" s="2" t="s">
        <v>526</v>
      </c>
      <c r="NV1" s="2" t="s">
        <v>526</v>
      </c>
      <c r="NW1" s="2" t="s">
        <v>526</v>
      </c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</row>
    <row r="2" spans="1:525" s="21" customFormat="1" ht="21" customHeight="1" x14ac:dyDescent="0.2">
      <c r="A2" s="262" t="s">
        <v>106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 t="s">
        <v>523</v>
      </c>
      <c r="V2" s="250"/>
      <c r="W2" s="250"/>
      <c r="X2" s="251"/>
      <c r="Y2" s="240" t="s">
        <v>203</v>
      </c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54" t="s">
        <v>231</v>
      </c>
      <c r="BA2" s="254"/>
      <c r="BB2" s="254"/>
      <c r="BC2" s="254"/>
      <c r="BD2" s="254"/>
      <c r="BE2" s="254"/>
      <c r="BF2" s="254"/>
      <c r="BG2" s="254"/>
      <c r="BH2" s="254"/>
      <c r="BI2" s="254"/>
      <c r="BJ2" s="254"/>
      <c r="BK2" s="254"/>
      <c r="BL2" s="254"/>
      <c r="BM2" s="254"/>
      <c r="BN2" s="254"/>
      <c r="BO2" s="254"/>
      <c r="BP2" s="254"/>
      <c r="BQ2" s="254"/>
      <c r="BR2" s="254"/>
      <c r="BS2" s="254"/>
      <c r="BT2" s="254"/>
      <c r="BU2" s="254"/>
      <c r="BV2" s="254"/>
      <c r="BW2" s="254"/>
      <c r="BX2" s="254"/>
      <c r="BY2" s="254"/>
      <c r="BZ2" s="254"/>
      <c r="CA2" s="241" t="s">
        <v>422</v>
      </c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50" t="s">
        <v>370</v>
      </c>
      <c r="DC2" s="250"/>
      <c r="DD2" s="250"/>
      <c r="DE2" s="250"/>
      <c r="DF2" s="250"/>
      <c r="DG2" s="250"/>
      <c r="DH2" s="250"/>
      <c r="DI2" s="250"/>
      <c r="DJ2" s="250"/>
      <c r="DK2" s="250"/>
      <c r="DL2" s="250"/>
      <c r="DM2" s="250"/>
      <c r="DN2" s="250"/>
      <c r="DO2" s="250"/>
      <c r="DP2" s="250"/>
      <c r="DQ2" s="250"/>
      <c r="DR2" s="250"/>
      <c r="DS2" s="250"/>
      <c r="DT2" s="250"/>
      <c r="DU2" s="250"/>
      <c r="DV2" s="250"/>
      <c r="DW2" s="250"/>
      <c r="DX2" s="250"/>
      <c r="DY2" s="250"/>
      <c r="DZ2" s="250"/>
      <c r="EA2" s="250"/>
      <c r="EB2" s="250"/>
      <c r="EC2" s="254" t="s">
        <v>396</v>
      </c>
      <c r="ED2" s="254"/>
      <c r="EE2" s="254"/>
      <c r="EF2" s="254"/>
      <c r="EG2" s="254"/>
      <c r="EH2" s="254"/>
      <c r="EI2" s="254"/>
      <c r="EJ2" s="254"/>
      <c r="EK2" s="254"/>
      <c r="EL2" s="254"/>
      <c r="EM2" s="254"/>
      <c r="EN2" s="254"/>
      <c r="EO2" s="254"/>
      <c r="EP2" s="254"/>
      <c r="EQ2" s="254"/>
      <c r="ER2" s="254"/>
      <c r="ES2" s="254"/>
      <c r="ET2" s="254"/>
      <c r="EU2" s="254"/>
      <c r="EV2" s="254"/>
      <c r="EW2" s="254"/>
      <c r="EX2" s="254"/>
      <c r="EY2" s="254"/>
      <c r="EZ2" s="254"/>
      <c r="FA2" s="254"/>
      <c r="FB2" s="254"/>
      <c r="FC2" s="254"/>
      <c r="FD2" s="250" t="s">
        <v>339</v>
      </c>
      <c r="FE2" s="250"/>
      <c r="FF2" s="250"/>
      <c r="FG2" s="250"/>
      <c r="FH2" s="250"/>
      <c r="FI2" s="250"/>
      <c r="FJ2" s="250"/>
      <c r="FK2" s="250"/>
      <c r="FL2" s="250"/>
      <c r="FM2" s="250"/>
      <c r="FN2" s="250"/>
      <c r="FO2" s="250"/>
      <c r="FP2" s="250"/>
      <c r="FQ2" s="250"/>
      <c r="FR2" s="250"/>
      <c r="FS2" s="250"/>
      <c r="FT2" s="250"/>
      <c r="FU2" s="250"/>
      <c r="FV2" s="250"/>
      <c r="FW2" s="250"/>
      <c r="FX2" s="250"/>
      <c r="FY2" s="250"/>
      <c r="FZ2" s="250"/>
      <c r="GA2" s="250"/>
      <c r="GB2" s="250"/>
      <c r="GC2" s="250"/>
      <c r="GD2" s="251"/>
      <c r="GE2" s="240" t="s">
        <v>342</v>
      </c>
      <c r="GF2" s="241"/>
      <c r="GG2" s="241"/>
      <c r="GH2" s="241"/>
      <c r="GI2" s="241"/>
      <c r="GJ2" s="241"/>
      <c r="GK2" s="241"/>
      <c r="GL2" s="241"/>
      <c r="GM2" s="241"/>
      <c r="GN2" s="241"/>
      <c r="GO2" s="241"/>
      <c r="GP2" s="241"/>
      <c r="GQ2" s="241"/>
      <c r="GR2" s="241"/>
      <c r="GS2" s="241"/>
      <c r="GT2" s="241"/>
      <c r="GU2" s="241"/>
      <c r="GV2" s="241"/>
      <c r="GW2" s="241"/>
      <c r="GX2" s="241"/>
      <c r="GY2" s="241"/>
      <c r="GZ2" s="241"/>
      <c r="HA2" s="241"/>
      <c r="HB2" s="241"/>
      <c r="HC2" s="241"/>
      <c r="HD2" s="241"/>
      <c r="HE2" s="241"/>
      <c r="HF2" s="254" t="s">
        <v>343</v>
      </c>
      <c r="HG2" s="254"/>
      <c r="HH2" s="254"/>
      <c r="HI2" s="254"/>
      <c r="HJ2" s="254"/>
      <c r="HK2" s="254"/>
      <c r="HL2" s="254"/>
      <c r="HM2" s="254"/>
      <c r="HN2" s="254"/>
      <c r="HO2" s="254"/>
      <c r="HP2" s="254"/>
      <c r="HQ2" s="254"/>
      <c r="HR2" s="254"/>
      <c r="HS2" s="254"/>
      <c r="HT2" s="254"/>
      <c r="HU2" s="254"/>
      <c r="HV2" s="254"/>
      <c r="HW2" s="254"/>
      <c r="HX2" s="254"/>
      <c r="HY2" s="254"/>
      <c r="HZ2" s="254"/>
      <c r="IA2" s="254"/>
      <c r="IB2" s="254"/>
      <c r="IC2" s="254"/>
      <c r="ID2" s="254"/>
      <c r="IE2" s="254"/>
      <c r="IF2" s="260"/>
      <c r="IG2" s="247" t="s">
        <v>340</v>
      </c>
      <c r="IH2" s="248"/>
      <c r="II2" s="248"/>
      <c r="IJ2" s="248"/>
      <c r="IK2" s="248"/>
      <c r="IL2" s="248"/>
      <c r="IM2" s="248"/>
      <c r="IN2" s="248"/>
      <c r="IO2" s="248"/>
      <c r="IP2" s="248"/>
      <c r="IQ2" s="248"/>
      <c r="IR2" s="248"/>
      <c r="IS2" s="248"/>
      <c r="IT2" s="248"/>
      <c r="IU2" s="248"/>
      <c r="IV2" s="248"/>
      <c r="IW2" s="248"/>
      <c r="IX2" s="248"/>
      <c r="IY2" s="248"/>
      <c r="IZ2" s="248"/>
      <c r="JA2" s="248"/>
      <c r="JB2" s="248"/>
      <c r="JC2" s="240" t="s">
        <v>307</v>
      </c>
      <c r="JD2" s="241"/>
      <c r="JE2" s="241"/>
      <c r="JF2" s="241"/>
      <c r="JG2" s="241"/>
      <c r="JH2" s="241"/>
      <c r="JI2" s="241"/>
      <c r="JJ2" s="241"/>
      <c r="JK2" s="241"/>
      <c r="JL2" s="241"/>
      <c r="JM2" s="241"/>
      <c r="JN2" s="241"/>
      <c r="JO2" s="241"/>
      <c r="JP2" s="241"/>
      <c r="JQ2" s="241"/>
      <c r="JR2" s="241"/>
      <c r="JS2" s="241"/>
      <c r="JT2" s="241"/>
      <c r="JU2" s="241"/>
      <c r="JV2" s="241"/>
      <c r="JW2" s="241"/>
      <c r="JX2" s="241"/>
      <c r="JY2" s="254" t="s">
        <v>308</v>
      </c>
      <c r="JZ2" s="254"/>
      <c r="KA2" s="254"/>
      <c r="KB2" s="254"/>
      <c r="KC2" s="254"/>
      <c r="KD2" s="254"/>
      <c r="KE2" s="254"/>
      <c r="KF2" s="254"/>
      <c r="KG2" s="254"/>
      <c r="KH2" s="254"/>
      <c r="KI2" s="254"/>
      <c r="KJ2" s="254"/>
      <c r="KK2" s="254"/>
      <c r="KL2" s="254"/>
      <c r="KM2" s="254"/>
      <c r="KN2" s="254"/>
      <c r="KO2" s="254"/>
      <c r="KP2" s="254"/>
      <c r="KQ2" s="254"/>
      <c r="KR2" s="254"/>
      <c r="KS2" s="254"/>
      <c r="KT2" s="254"/>
      <c r="KU2" s="250" t="s">
        <v>519</v>
      </c>
      <c r="KV2" s="250"/>
      <c r="KW2" s="250"/>
      <c r="KX2" s="250"/>
      <c r="KY2" s="250"/>
      <c r="KZ2" s="250"/>
      <c r="LA2" s="250"/>
      <c r="LB2" s="250"/>
      <c r="LC2" s="250"/>
      <c r="LD2" s="250"/>
      <c r="LE2" s="250"/>
      <c r="LF2" s="250"/>
      <c r="LG2" s="250"/>
      <c r="LH2" s="250"/>
      <c r="LI2" s="250"/>
      <c r="LJ2" s="250"/>
      <c r="LK2" s="250"/>
      <c r="LL2" s="250"/>
      <c r="LM2" s="250"/>
      <c r="LN2" s="250"/>
      <c r="LO2" s="250"/>
      <c r="LP2" s="250"/>
      <c r="LQ2" s="250"/>
      <c r="LR2" s="250"/>
      <c r="LS2" s="250"/>
      <c r="LT2" s="250"/>
      <c r="LU2" s="251"/>
      <c r="LV2" s="240" t="s">
        <v>520</v>
      </c>
      <c r="LW2" s="241"/>
      <c r="LX2" s="241"/>
      <c r="LY2" s="241"/>
      <c r="LZ2" s="241"/>
      <c r="MA2" s="241"/>
      <c r="MB2" s="241"/>
      <c r="MC2" s="241"/>
      <c r="MD2" s="241"/>
      <c r="ME2" s="241"/>
      <c r="MF2" s="241"/>
      <c r="MG2" s="241"/>
      <c r="MH2" s="241"/>
      <c r="MI2" s="241"/>
      <c r="MJ2" s="241"/>
      <c r="MK2" s="241"/>
      <c r="ML2" s="241"/>
      <c r="MM2" s="241"/>
      <c r="MN2" s="241"/>
      <c r="MO2" s="241"/>
      <c r="MP2" s="241"/>
      <c r="MQ2" s="241"/>
      <c r="MR2" s="241"/>
      <c r="MS2" s="241"/>
      <c r="MT2" s="241"/>
      <c r="MU2" s="241"/>
      <c r="MV2" s="241"/>
      <c r="MW2" s="254" t="s">
        <v>521</v>
      </c>
      <c r="MX2" s="254"/>
      <c r="MY2" s="254"/>
      <c r="MZ2" s="254"/>
      <c r="NA2" s="254"/>
      <c r="NB2" s="254"/>
      <c r="NC2" s="254"/>
      <c r="ND2" s="254"/>
      <c r="NE2" s="254"/>
      <c r="NF2" s="254"/>
      <c r="NG2" s="254"/>
      <c r="NH2" s="254"/>
      <c r="NI2" s="254"/>
      <c r="NJ2" s="254"/>
      <c r="NK2" s="254"/>
      <c r="NL2" s="254"/>
      <c r="NM2" s="254"/>
      <c r="NN2" s="254"/>
      <c r="NO2" s="254"/>
      <c r="NP2" s="254"/>
      <c r="NQ2" s="254"/>
      <c r="NR2" s="254"/>
      <c r="NS2" s="254"/>
      <c r="NT2" s="254"/>
      <c r="NU2" s="254"/>
      <c r="NV2" s="254"/>
      <c r="NW2" s="260"/>
      <c r="NZ2" s="259"/>
      <c r="OA2" s="240" t="s">
        <v>626</v>
      </c>
      <c r="OB2" s="241"/>
      <c r="OC2" s="241"/>
      <c r="OD2" s="241"/>
      <c r="OE2" s="241"/>
      <c r="OF2" s="241"/>
      <c r="OG2" s="241"/>
      <c r="OH2" s="241"/>
      <c r="OI2" s="241"/>
      <c r="OJ2" s="241"/>
      <c r="OK2" s="241"/>
      <c r="OL2" s="241"/>
      <c r="OM2" s="241"/>
      <c r="ON2" s="241"/>
      <c r="OO2" s="241"/>
      <c r="OP2" s="241"/>
      <c r="OQ2" s="241"/>
      <c r="OR2" s="241"/>
      <c r="OS2" s="241"/>
      <c r="OT2" s="241"/>
      <c r="OU2" s="241"/>
      <c r="OV2" s="241"/>
      <c r="OW2" s="241"/>
      <c r="OX2" s="241"/>
      <c r="OY2" s="241"/>
      <c r="OZ2" s="241"/>
      <c r="PA2" s="241"/>
      <c r="PB2" s="250" t="s">
        <v>16</v>
      </c>
      <c r="PC2" s="250"/>
      <c r="PD2" s="250"/>
      <c r="PE2" s="250"/>
      <c r="PF2" s="250"/>
      <c r="PG2" s="250"/>
      <c r="PH2" s="250"/>
      <c r="PI2" s="250"/>
      <c r="PJ2" s="250"/>
      <c r="PK2" s="250"/>
      <c r="PL2" s="250"/>
      <c r="PM2" s="250"/>
      <c r="PN2" s="250"/>
      <c r="PO2" s="250"/>
      <c r="PP2" s="250"/>
      <c r="PQ2" s="250"/>
      <c r="PR2" s="250"/>
      <c r="PS2" s="250"/>
      <c r="PT2" s="250"/>
      <c r="PU2" s="250"/>
      <c r="PV2" s="250"/>
      <c r="PW2" s="250"/>
      <c r="PX2" s="250"/>
      <c r="PY2" s="250"/>
      <c r="PZ2" s="250"/>
      <c r="QA2" s="250"/>
      <c r="QB2" s="251"/>
      <c r="QC2" s="254" t="s">
        <v>571</v>
      </c>
      <c r="QD2" s="254"/>
      <c r="QE2" s="254"/>
      <c r="QF2" s="254"/>
      <c r="QG2" s="254"/>
      <c r="QH2" s="254"/>
      <c r="QI2" s="254"/>
      <c r="QJ2" s="254"/>
      <c r="QK2" s="254"/>
      <c r="QL2" s="254"/>
      <c r="QM2" s="254"/>
      <c r="QN2" s="254"/>
      <c r="QO2" s="254"/>
      <c r="QP2" s="254"/>
      <c r="QQ2" s="254"/>
      <c r="QR2" s="254"/>
      <c r="QS2" s="254"/>
      <c r="QT2" s="254"/>
      <c r="QU2" s="254"/>
      <c r="QV2" s="254"/>
      <c r="QW2" s="254"/>
      <c r="QX2" s="254"/>
      <c r="QY2" s="254"/>
      <c r="QZ2" s="254"/>
      <c r="RA2" s="254"/>
      <c r="RB2" s="254"/>
      <c r="RC2" s="254"/>
      <c r="RD2" s="240" t="s">
        <v>659</v>
      </c>
      <c r="RE2" s="241"/>
      <c r="RF2" s="241"/>
      <c r="RG2" s="241"/>
      <c r="RH2" s="241"/>
      <c r="RI2" s="241"/>
      <c r="RJ2" s="241"/>
      <c r="RK2" s="241"/>
      <c r="RL2" s="241"/>
      <c r="RM2" s="241"/>
      <c r="RN2" s="241"/>
      <c r="RO2" s="241"/>
      <c r="RP2" s="241"/>
      <c r="RQ2" s="241"/>
      <c r="RR2" s="241"/>
      <c r="RS2" s="241"/>
      <c r="RT2" s="241"/>
      <c r="RU2" s="241"/>
      <c r="RV2" s="241"/>
      <c r="RW2" s="241"/>
      <c r="RX2" s="241"/>
      <c r="RY2" s="241"/>
      <c r="RZ2" s="241"/>
      <c r="SA2" s="241"/>
      <c r="SB2" s="241"/>
      <c r="SC2" s="241"/>
      <c r="SD2" s="241"/>
      <c r="SE2" s="254" t="s">
        <v>752</v>
      </c>
      <c r="SF2" s="254"/>
      <c r="SG2" s="254"/>
      <c r="SH2" s="254"/>
      <c r="SI2" s="254"/>
      <c r="SJ2" s="254"/>
      <c r="SK2" s="254"/>
      <c r="SL2" s="254"/>
      <c r="SM2" s="254"/>
      <c r="SN2" s="254"/>
      <c r="SO2" s="254"/>
      <c r="SP2" s="254"/>
      <c r="SQ2" s="254"/>
      <c r="SR2" s="254"/>
      <c r="SS2" s="254"/>
      <c r="ST2" s="254"/>
      <c r="SU2" s="254"/>
      <c r="SV2" s="254"/>
      <c r="SW2" s="254"/>
      <c r="SX2" s="254"/>
      <c r="SY2" s="254"/>
      <c r="SZ2" s="254"/>
      <c r="TA2" s="254"/>
      <c r="TB2" s="254"/>
      <c r="TC2" s="254"/>
      <c r="TD2" s="254"/>
      <c r="TE2" s="254"/>
    </row>
    <row r="3" spans="1:525" s="21" customFormat="1" ht="21" customHeight="1" x14ac:dyDescent="0.2">
      <c r="A3" s="263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3"/>
      <c r="Y3" s="242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243"/>
      <c r="AM3" s="243"/>
      <c r="AN3" s="243"/>
      <c r="AO3" s="243"/>
      <c r="AP3" s="243"/>
      <c r="AQ3" s="243"/>
      <c r="AR3" s="243"/>
      <c r="AS3" s="243"/>
      <c r="AT3" s="243"/>
      <c r="AU3" s="243"/>
      <c r="AV3" s="243"/>
      <c r="AW3" s="243"/>
      <c r="AX3" s="243"/>
      <c r="AY3" s="243"/>
      <c r="AZ3" s="258"/>
      <c r="BA3" s="258"/>
      <c r="BB3" s="258"/>
      <c r="BC3" s="258"/>
      <c r="BD3" s="258"/>
      <c r="BE3" s="258"/>
      <c r="BF3" s="258"/>
      <c r="BG3" s="258"/>
      <c r="BH3" s="258"/>
      <c r="BI3" s="258"/>
      <c r="BJ3" s="258"/>
      <c r="BK3" s="258"/>
      <c r="BL3" s="258"/>
      <c r="BM3" s="258"/>
      <c r="BN3" s="258"/>
      <c r="BO3" s="258"/>
      <c r="BP3" s="258"/>
      <c r="BQ3" s="258"/>
      <c r="BR3" s="258"/>
      <c r="BS3" s="258"/>
      <c r="BT3" s="258"/>
      <c r="BU3" s="258"/>
      <c r="BV3" s="258"/>
      <c r="BW3" s="258"/>
      <c r="BX3" s="258"/>
      <c r="BY3" s="258"/>
      <c r="BZ3" s="258"/>
      <c r="CA3" s="243"/>
      <c r="CB3" s="243"/>
      <c r="CC3" s="243"/>
      <c r="CD3" s="243"/>
      <c r="CE3" s="243"/>
      <c r="CF3" s="243"/>
      <c r="CG3" s="243"/>
      <c r="CH3" s="243"/>
      <c r="CI3" s="243"/>
      <c r="CJ3" s="243"/>
      <c r="CK3" s="243"/>
      <c r="CL3" s="243"/>
      <c r="CM3" s="243"/>
      <c r="CN3" s="243"/>
      <c r="CO3" s="243"/>
      <c r="CP3" s="243"/>
      <c r="CQ3" s="243"/>
      <c r="CR3" s="243"/>
      <c r="CS3" s="243"/>
      <c r="CT3" s="243"/>
      <c r="CU3" s="243"/>
      <c r="CV3" s="243"/>
      <c r="CW3" s="243"/>
      <c r="CX3" s="243"/>
      <c r="CY3" s="243"/>
      <c r="CZ3" s="243"/>
      <c r="DA3" s="243"/>
      <c r="DB3" s="252"/>
      <c r="DC3" s="252"/>
      <c r="DD3" s="252"/>
      <c r="DE3" s="252"/>
      <c r="DF3" s="252"/>
      <c r="DG3" s="252"/>
      <c r="DH3" s="252"/>
      <c r="DI3" s="252"/>
      <c r="DJ3" s="252"/>
      <c r="DK3" s="252"/>
      <c r="DL3" s="252"/>
      <c r="DM3" s="252"/>
      <c r="DN3" s="252"/>
      <c r="DO3" s="252"/>
      <c r="DP3" s="252"/>
      <c r="DQ3" s="252"/>
      <c r="DR3" s="252"/>
      <c r="DS3" s="252"/>
      <c r="DT3" s="252"/>
      <c r="DU3" s="252"/>
      <c r="DV3" s="252"/>
      <c r="DW3" s="252"/>
      <c r="DX3" s="252"/>
      <c r="DY3" s="252"/>
      <c r="DZ3" s="252"/>
      <c r="EA3" s="252"/>
      <c r="EB3" s="252"/>
      <c r="EC3" s="258"/>
      <c r="ED3" s="258"/>
      <c r="EE3" s="258"/>
      <c r="EF3" s="258"/>
      <c r="EG3" s="258"/>
      <c r="EH3" s="258"/>
      <c r="EI3" s="258"/>
      <c r="EJ3" s="258"/>
      <c r="EK3" s="258"/>
      <c r="EL3" s="258"/>
      <c r="EM3" s="258"/>
      <c r="EN3" s="258"/>
      <c r="EO3" s="258"/>
      <c r="EP3" s="258"/>
      <c r="EQ3" s="258"/>
      <c r="ER3" s="258"/>
      <c r="ES3" s="258"/>
      <c r="ET3" s="258"/>
      <c r="EU3" s="258"/>
      <c r="EV3" s="258"/>
      <c r="EW3" s="258"/>
      <c r="EX3" s="258"/>
      <c r="EY3" s="258"/>
      <c r="EZ3" s="258"/>
      <c r="FA3" s="258"/>
      <c r="FB3" s="258"/>
      <c r="FC3" s="258"/>
      <c r="FD3" s="252"/>
      <c r="FE3" s="252"/>
      <c r="FF3" s="252"/>
      <c r="FG3" s="252"/>
      <c r="FH3" s="252"/>
      <c r="FI3" s="252"/>
      <c r="FJ3" s="252"/>
      <c r="FK3" s="252"/>
      <c r="FL3" s="252"/>
      <c r="FM3" s="252"/>
      <c r="FN3" s="252"/>
      <c r="FO3" s="252"/>
      <c r="FP3" s="252"/>
      <c r="FQ3" s="252"/>
      <c r="FR3" s="252"/>
      <c r="FS3" s="252"/>
      <c r="FT3" s="252"/>
      <c r="FU3" s="252"/>
      <c r="FV3" s="252"/>
      <c r="FW3" s="252"/>
      <c r="FX3" s="252"/>
      <c r="FY3" s="252"/>
      <c r="FZ3" s="252"/>
      <c r="GA3" s="252"/>
      <c r="GB3" s="252"/>
      <c r="GC3" s="252"/>
      <c r="GD3" s="253"/>
      <c r="GE3" s="242"/>
      <c r="GF3" s="243"/>
      <c r="GG3" s="243"/>
      <c r="GH3" s="243"/>
      <c r="GI3" s="243"/>
      <c r="GJ3" s="243"/>
      <c r="GK3" s="243"/>
      <c r="GL3" s="243"/>
      <c r="GM3" s="243"/>
      <c r="GN3" s="243"/>
      <c r="GO3" s="243"/>
      <c r="GP3" s="243"/>
      <c r="GQ3" s="243"/>
      <c r="GR3" s="243"/>
      <c r="GS3" s="243"/>
      <c r="GT3" s="243"/>
      <c r="GU3" s="243"/>
      <c r="GV3" s="243"/>
      <c r="GW3" s="243"/>
      <c r="GX3" s="243"/>
      <c r="GY3" s="243"/>
      <c r="GZ3" s="243"/>
      <c r="HA3" s="243"/>
      <c r="HB3" s="243"/>
      <c r="HC3" s="243"/>
      <c r="HD3" s="243"/>
      <c r="HE3" s="243"/>
      <c r="HF3" s="258"/>
      <c r="HG3" s="258"/>
      <c r="HH3" s="258"/>
      <c r="HI3" s="258"/>
      <c r="HJ3" s="258"/>
      <c r="HK3" s="258"/>
      <c r="HL3" s="258"/>
      <c r="HM3" s="258"/>
      <c r="HN3" s="258"/>
      <c r="HO3" s="258"/>
      <c r="HP3" s="258"/>
      <c r="HQ3" s="258"/>
      <c r="HR3" s="258"/>
      <c r="HS3" s="258"/>
      <c r="HT3" s="258"/>
      <c r="HU3" s="258"/>
      <c r="HV3" s="258"/>
      <c r="HW3" s="258"/>
      <c r="HX3" s="258"/>
      <c r="HY3" s="258"/>
      <c r="HZ3" s="258"/>
      <c r="IA3" s="258"/>
      <c r="IB3" s="258"/>
      <c r="IC3" s="258"/>
      <c r="ID3" s="258"/>
      <c r="IE3" s="258"/>
      <c r="IF3" s="261"/>
      <c r="IG3" s="247"/>
      <c r="IH3" s="248"/>
      <c r="II3" s="248"/>
      <c r="IJ3" s="248"/>
      <c r="IK3" s="248"/>
      <c r="IL3" s="248"/>
      <c r="IM3" s="248"/>
      <c r="IN3" s="248"/>
      <c r="IO3" s="248"/>
      <c r="IP3" s="248"/>
      <c r="IQ3" s="248"/>
      <c r="IR3" s="248"/>
      <c r="IS3" s="249"/>
      <c r="IT3" s="247" t="s">
        <v>341</v>
      </c>
      <c r="IU3" s="248"/>
      <c r="IV3" s="248"/>
      <c r="IW3" s="248"/>
      <c r="IX3" s="248"/>
      <c r="IY3" s="248"/>
      <c r="IZ3" s="248"/>
      <c r="JA3" s="248"/>
      <c r="JB3" s="249"/>
      <c r="JC3" s="255"/>
      <c r="JD3" s="256"/>
      <c r="JE3" s="256"/>
      <c r="JF3" s="256"/>
      <c r="JG3" s="256"/>
      <c r="JH3" s="256"/>
      <c r="JI3" s="256"/>
      <c r="JJ3" s="256"/>
      <c r="JK3" s="256"/>
      <c r="JL3" s="256"/>
      <c r="JM3" s="256"/>
      <c r="JN3" s="256"/>
      <c r="JO3" s="257"/>
      <c r="JP3" s="255" t="s">
        <v>341</v>
      </c>
      <c r="JQ3" s="256"/>
      <c r="JR3" s="256"/>
      <c r="JS3" s="256"/>
      <c r="JT3" s="256"/>
      <c r="JU3" s="256"/>
      <c r="JV3" s="256"/>
      <c r="JW3" s="256"/>
      <c r="JX3" s="257"/>
      <c r="JY3" s="244"/>
      <c r="JZ3" s="245"/>
      <c r="KA3" s="245"/>
      <c r="KB3" s="245"/>
      <c r="KC3" s="245"/>
      <c r="KD3" s="245"/>
      <c r="KE3" s="245"/>
      <c r="KF3" s="245"/>
      <c r="KG3" s="245"/>
      <c r="KH3" s="245"/>
      <c r="KI3" s="245"/>
      <c r="KJ3" s="245"/>
      <c r="KK3" s="246"/>
      <c r="KL3" s="244" t="s">
        <v>341</v>
      </c>
      <c r="KM3" s="245"/>
      <c r="KN3" s="245"/>
      <c r="KO3" s="245"/>
      <c r="KP3" s="245"/>
      <c r="KQ3" s="245"/>
      <c r="KR3" s="245"/>
      <c r="KS3" s="245"/>
      <c r="KT3" s="246"/>
      <c r="KU3" s="252"/>
      <c r="KV3" s="252"/>
      <c r="KW3" s="252"/>
      <c r="KX3" s="252"/>
      <c r="KY3" s="252"/>
      <c r="KZ3" s="252"/>
      <c r="LA3" s="252"/>
      <c r="LB3" s="252"/>
      <c r="LC3" s="252"/>
      <c r="LD3" s="252"/>
      <c r="LE3" s="252"/>
      <c r="LF3" s="252"/>
      <c r="LG3" s="252"/>
      <c r="LH3" s="252"/>
      <c r="LI3" s="252"/>
      <c r="LJ3" s="252"/>
      <c r="LK3" s="252"/>
      <c r="LL3" s="252"/>
      <c r="LM3" s="252"/>
      <c r="LN3" s="252"/>
      <c r="LO3" s="252"/>
      <c r="LP3" s="252"/>
      <c r="LQ3" s="252"/>
      <c r="LR3" s="252"/>
      <c r="LS3" s="252"/>
      <c r="LT3" s="252"/>
      <c r="LU3" s="253"/>
      <c r="LV3" s="242"/>
      <c r="LW3" s="243"/>
      <c r="LX3" s="243"/>
      <c r="LY3" s="243"/>
      <c r="LZ3" s="243"/>
      <c r="MA3" s="243"/>
      <c r="MB3" s="243"/>
      <c r="MC3" s="243"/>
      <c r="MD3" s="243"/>
      <c r="ME3" s="243"/>
      <c r="MF3" s="243"/>
      <c r="MG3" s="243"/>
      <c r="MH3" s="243"/>
      <c r="MI3" s="243"/>
      <c r="MJ3" s="243"/>
      <c r="MK3" s="243"/>
      <c r="ML3" s="243"/>
      <c r="MM3" s="243"/>
      <c r="MN3" s="243"/>
      <c r="MO3" s="243"/>
      <c r="MP3" s="243"/>
      <c r="MQ3" s="243"/>
      <c r="MR3" s="243"/>
      <c r="MS3" s="243"/>
      <c r="MT3" s="243"/>
      <c r="MU3" s="243"/>
      <c r="MV3" s="243"/>
      <c r="MW3" s="258"/>
      <c r="MX3" s="258"/>
      <c r="MY3" s="258"/>
      <c r="MZ3" s="258"/>
      <c r="NA3" s="258"/>
      <c r="NB3" s="258"/>
      <c r="NC3" s="258"/>
      <c r="ND3" s="258"/>
      <c r="NE3" s="258"/>
      <c r="NF3" s="258"/>
      <c r="NG3" s="258"/>
      <c r="NH3" s="258"/>
      <c r="NI3" s="258"/>
      <c r="NJ3" s="258"/>
      <c r="NK3" s="258"/>
      <c r="NL3" s="258"/>
      <c r="NM3" s="258"/>
      <c r="NN3" s="258"/>
      <c r="NO3" s="258"/>
      <c r="NP3" s="258"/>
      <c r="NQ3" s="258"/>
      <c r="NR3" s="258"/>
      <c r="NS3" s="258"/>
      <c r="NT3" s="258"/>
      <c r="NU3" s="258"/>
      <c r="NV3" s="258"/>
      <c r="NW3" s="261"/>
      <c r="NZ3" s="253"/>
      <c r="OA3" s="242"/>
      <c r="OB3" s="243"/>
      <c r="OC3" s="243"/>
      <c r="OD3" s="243"/>
      <c r="OE3" s="243"/>
      <c r="OF3" s="243"/>
      <c r="OG3" s="243"/>
      <c r="OH3" s="243"/>
      <c r="OI3" s="243"/>
      <c r="OJ3" s="243"/>
      <c r="OK3" s="243"/>
      <c r="OL3" s="243"/>
      <c r="OM3" s="243"/>
      <c r="ON3" s="243"/>
      <c r="OO3" s="243"/>
      <c r="OP3" s="243"/>
      <c r="OQ3" s="243"/>
      <c r="OR3" s="243"/>
      <c r="OS3" s="243"/>
      <c r="OT3" s="243"/>
      <c r="OU3" s="243"/>
      <c r="OV3" s="243"/>
      <c r="OW3" s="243"/>
      <c r="OX3" s="243"/>
      <c r="OY3" s="243"/>
      <c r="OZ3" s="243"/>
      <c r="PA3" s="243"/>
      <c r="PB3" s="252"/>
      <c r="PC3" s="252"/>
      <c r="PD3" s="252"/>
      <c r="PE3" s="252"/>
      <c r="PF3" s="252"/>
      <c r="PG3" s="252"/>
      <c r="PH3" s="252"/>
      <c r="PI3" s="252"/>
      <c r="PJ3" s="252"/>
      <c r="PK3" s="252"/>
      <c r="PL3" s="252"/>
      <c r="PM3" s="252"/>
      <c r="PN3" s="252"/>
      <c r="PO3" s="252"/>
      <c r="PP3" s="252"/>
      <c r="PQ3" s="252"/>
      <c r="PR3" s="252"/>
      <c r="PS3" s="252"/>
      <c r="PT3" s="252"/>
      <c r="PU3" s="252"/>
      <c r="PV3" s="252"/>
      <c r="PW3" s="252"/>
      <c r="PX3" s="252"/>
      <c r="PY3" s="252"/>
      <c r="PZ3" s="252"/>
      <c r="QA3" s="252"/>
      <c r="QB3" s="253"/>
      <c r="QC3" s="258"/>
      <c r="QD3" s="258"/>
      <c r="QE3" s="258"/>
      <c r="QF3" s="258"/>
      <c r="QG3" s="258"/>
      <c r="QH3" s="258"/>
      <c r="QI3" s="258"/>
      <c r="QJ3" s="258"/>
      <c r="QK3" s="258"/>
      <c r="QL3" s="258"/>
      <c r="QM3" s="258"/>
      <c r="QN3" s="258"/>
      <c r="QO3" s="258"/>
      <c r="QP3" s="258"/>
      <c r="QQ3" s="258"/>
      <c r="QR3" s="258"/>
      <c r="QS3" s="258"/>
      <c r="QT3" s="258"/>
      <c r="QU3" s="258"/>
      <c r="QV3" s="258"/>
      <c r="QW3" s="258"/>
      <c r="QX3" s="258"/>
      <c r="QY3" s="258"/>
      <c r="QZ3" s="258"/>
      <c r="RA3" s="258"/>
      <c r="RB3" s="258"/>
      <c r="RC3" s="258"/>
      <c r="RD3" s="242"/>
      <c r="RE3" s="243"/>
      <c r="RF3" s="243"/>
      <c r="RG3" s="243"/>
      <c r="RH3" s="243"/>
      <c r="RI3" s="243"/>
      <c r="RJ3" s="243"/>
      <c r="RK3" s="243"/>
      <c r="RL3" s="243"/>
      <c r="RM3" s="243"/>
      <c r="RN3" s="243"/>
      <c r="RO3" s="243"/>
      <c r="RP3" s="243"/>
      <c r="RQ3" s="243"/>
      <c r="RR3" s="243"/>
      <c r="RS3" s="243"/>
      <c r="RT3" s="243"/>
      <c r="RU3" s="243"/>
      <c r="RV3" s="243"/>
      <c r="RW3" s="243"/>
      <c r="RX3" s="243"/>
      <c r="RY3" s="243"/>
      <c r="RZ3" s="243"/>
      <c r="SA3" s="243"/>
      <c r="SB3" s="243"/>
      <c r="SC3" s="243"/>
      <c r="SD3" s="243"/>
      <c r="SE3" s="258"/>
      <c r="SF3" s="258"/>
      <c r="SG3" s="258"/>
      <c r="SH3" s="258"/>
      <c r="SI3" s="258"/>
      <c r="SJ3" s="258"/>
      <c r="SK3" s="258"/>
      <c r="SL3" s="258"/>
      <c r="SM3" s="258"/>
      <c r="SN3" s="258"/>
      <c r="SO3" s="258"/>
      <c r="SP3" s="258"/>
      <c r="SQ3" s="258"/>
      <c r="SR3" s="258"/>
      <c r="SS3" s="258"/>
      <c r="ST3" s="258"/>
      <c r="SU3" s="258"/>
      <c r="SV3" s="258"/>
      <c r="SW3" s="258"/>
      <c r="SX3" s="258"/>
      <c r="SY3" s="258"/>
      <c r="SZ3" s="258"/>
      <c r="TA3" s="258"/>
      <c r="TB3" s="258"/>
      <c r="TC3" s="258"/>
      <c r="TD3" s="258"/>
      <c r="TE3" s="258"/>
    </row>
    <row r="4" spans="1:525" s="21" customFormat="1" ht="21" customHeight="1" x14ac:dyDescent="0.2">
      <c r="A4" s="8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/>
      <c r="Y4" s="83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4"/>
      <c r="GE4" s="83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85"/>
      <c r="IG4" s="104"/>
      <c r="IH4" s="105"/>
      <c r="II4" s="105" t="s">
        <v>532</v>
      </c>
      <c r="IJ4" s="105" t="s">
        <v>532</v>
      </c>
      <c r="IK4" s="105" t="s">
        <v>532</v>
      </c>
      <c r="IL4" s="105" t="s">
        <v>532</v>
      </c>
      <c r="IM4" s="105" t="s">
        <v>532</v>
      </c>
      <c r="IN4" s="105" t="s">
        <v>532</v>
      </c>
      <c r="IO4" s="105" t="s">
        <v>532</v>
      </c>
      <c r="IP4" s="105" t="s">
        <v>532</v>
      </c>
      <c r="IQ4" s="105" t="s">
        <v>532</v>
      </c>
      <c r="IR4" s="105" t="s">
        <v>532</v>
      </c>
      <c r="IS4" s="105" t="s">
        <v>532</v>
      </c>
      <c r="IT4" s="104"/>
      <c r="IU4" s="105"/>
      <c r="IV4" s="105"/>
      <c r="IW4" s="105" t="s">
        <v>148</v>
      </c>
      <c r="IX4" s="105" t="s">
        <v>159</v>
      </c>
      <c r="IY4" s="105" t="s">
        <v>191</v>
      </c>
      <c r="IZ4" s="105" t="s">
        <v>527</v>
      </c>
      <c r="JA4" s="105"/>
      <c r="JB4" s="106"/>
      <c r="JC4" s="76"/>
      <c r="JD4" s="77"/>
      <c r="JE4" s="77"/>
      <c r="JF4" s="77"/>
      <c r="JG4" s="77"/>
      <c r="JH4" s="77"/>
      <c r="JI4" s="77"/>
      <c r="JJ4" s="77"/>
      <c r="JK4" s="77"/>
      <c r="JL4" s="77"/>
      <c r="JM4" s="77"/>
      <c r="JN4" s="77"/>
      <c r="JO4" s="77"/>
      <c r="JP4" s="76"/>
      <c r="JQ4" s="77"/>
      <c r="JR4" s="77"/>
      <c r="JS4" s="77" t="s">
        <v>148</v>
      </c>
      <c r="JT4" s="77" t="s">
        <v>159</v>
      </c>
      <c r="JU4" s="77" t="s">
        <v>191</v>
      </c>
      <c r="JV4" s="77" t="s">
        <v>527</v>
      </c>
      <c r="JW4" s="77"/>
      <c r="JX4" s="78"/>
      <c r="JY4" s="244"/>
      <c r="JZ4" s="245"/>
      <c r="KA4" s="245"/>
      <c r="KB4" s="245"/>
      <c r="KC4" s="245"/>
      <c r="KD4" s="245"/>
      <c r="KE4" s="245"/>
      <c r="KF4" s="245"/>
      <c r="KG4" s="245"/>
      <c r="KH4" s="245"/>
      <c r="KI4" s="245"/>
      <c r="KJ4" s="245"/>
      <c r="KK4" s="246"/>
      <c r="KL4" s="79"/>
      <c r="KM4" s="80"/>
      <c r="KN4" s="80"/>
      <c r="KO4" s="80" t="s">
        <v>148</v>
      </c>
      <c r="KP4" s="80" t="s">
        <v>159</v>
      </c>
      <c r="KQ4" s="80" t="s">
        <v>191</v>
      </c>
      <c r="KR4" s="80" t="s">
        <v>527</v>
      </c>
      <c r="KS4" s="80"/>
      <c r="KT4" s="81"/>
      <c r="KU4" s="73"/>
      <c r="KV4" s="73"/>
      <c r="KW4" s="73"/>
      <c r="KX4" s="73"/>
      <c r="KY4" s="73"/>
      <c r="KZ4" s="73"/>
      <c r="LA4" s="73"/>
      <c r="LB4" s="73"/>
      <c r="LC4" s="73"/>
      <c r="LD4" s="73"/>
      <c r="LE4" s="73"/>
      <c r="LF4" s="73"/>
      <c r="LG4" s="73"/>
      <c r="LH4" s="73"/>
      <c r="LI4" s="73"/>
      <c r="LJ4" s="73"/>
      <c r="LK4" s="73"/>
      <c r="LL4" s="73"/>
      <c r="LM4" s="73"/>
      <c r="LN4" s="73"/>
      <c r="LO4" s="73"/>
      <c r="LP4" s="73"/>
      <c r="LQ4" s="73"/>
      <c r="LR4" s="73"/>
      <c r="LS4" s="73"/>
      <c r="LT4" s="73"/>
      <c r="LU4" s="74"/>
      <c r="LV4" s="83"/>
      <c r="LW4" s="84"/>
      <c r="LX4" s="84"/>
      <c r="LY4" s="84"/>
      <c r="LZ4" s="84"/>
      <c r="MA4" s="84"/>
      <c r="MB4" s="84"/>
      <c r="MC4" s="84"/>
      <c r="MD4" s="84"/>
      <c r="ME4" s="84"/>
      <c r="MF4" s="84"/>
      <c r="MG4" s="84"/>
      <c r="MH4" s="84"/>
      <c r="MI4" s="84"/>
      <c r="MJ4" s="84"/>
      <c r="MK4" s="84"/>
      <c r="ML4" s="84"/>
      <c r="MM4" s="84"/>
      <c r="MN4" s="84"/>
      <c r="MO4" s="84"/>
      <c r="MP4" s="84"/>
      <c r="MQ4" s="84"/>
      <c r="MR4" s="84"/>
      <c r="MS4" s="84"/>
      <c r="MT4" s="84"/>
      <c r="MU4" s="84"/>
      <c r="MV4" s="84"/>
      <c r="MW4" s="75"/>
      <c r="MX4" s="75"/>
      <c r="MY4" s="75"/>
      <c r="MZ4" s="75"/>
      <c r="NA4" s="75"/>
      <c r="NB4" s="75"/>
      <c r="NC4" s="75"/>
      <c r="ND4" s="75"/>
      <c r="NE4" s="75"/>
      <c r="NF4" s="75"/>
      <c r="NG4" s="75"/>
      <c r="NH4" s="75"/>
      <c r="NI4" s="75"/>
      <c r="NJ4" s="75"/>
      <c r="NK4" s="75"/>
      <c r="NL4" s="75"/>
      <c r="NM4" s="75"/>
      <c r="NN4" s="75"/>
      <c r="NO4" s="75"/>
      <c r="NP4" s="75"/>
      <c r="NQ4" s="75"/>
      <c r="NR4" s="75"/>
      <c r="NS4" s="75"/>
      <c r="NT4" s="75"/>
      <c r="NU4" s="75"/>
      <c r="NV4" s="75"/>
      <c r="NW4" s="85"/>
      <c r="NZ4" s="73"/>
      <c r="OA4" s="84"/>
      <c r="OB4" s="84"/>
      <c r="OC4" s="84"/>
      <c r="OD4" s="84"/>
      <c r="OE4" s="84"/>
      <c r="OF4" s="84"/>
      <c r="OG4" s="84"/>
      <c r="OH4" s="84"/>
      <c r="OI4" s="84"/>
      <c r="OJ4" s="84"/>
      <c r="OK4" s="84"/>
      <c r="OL4" s="84"/>
      <c r="OM4" s="84"/>
      <c r="ON4" s="84"/>
      <c r="OO4" s="84"/>
      <c r="OP4" s="84"/>
      <c r="OQ4" s="84"/>
      <c r="OR4" s="84"/>
      <c r="OS4" s="84"/>
      <c r="OT4" s="84"/>
      <c r="OU4" s="84"/>
      <c r="OV4" s="84"/>
      <c r="OW4" s="84"/>
      <c r="OX4" s="84"/>
      <c r="OY4" s="84"/>
      <c r="OZ4" s="84"/>
      <c r="PA4" s="84"/>
      <c r="PB4" s="73"/>
      <c r="PC4" s="73"/>
      <c r="PD4" s="73"/>
      <c r="PE4" s="73"/>
      <c r="PF4" s="73"/>
      <c r="PG4" s="73"/>
      <c r="PH4" s="73"/>
      <c r="PI4" s="73"/>
      <c r="PJ4" s="73"/>
      <c r="PK4" s="73"/>
      <c r="PL4" s="73"/>
      <c r="PM4" s="73"/>
      <c r="PN4" s="73"/>
      <c r="PO4" s="73"/>
      <c r="PP4" s="73"/>
      <c r="PQ4" s="73"/>
      <c r="PR4" s="73"/>
      <c r="PS4" s="73"/>
      <c r="PT4" s="73"/>
      <c r="PU4" s="73"/>
      <c r="PV4" s="73"/>
      <c r="PW4" s="73"/>
      <c r="PX4" s="73"/>
      <c r="PY4" s="73"/>
      <c r="PZ4" s="73"/>
      <c r="QA4" s="73"/>
      <c r="QB4" s="74"/>
      <c r="QC4" s="75"/>
      <c r="QD4" s="75"/>
      <c r="QE4" s="75"/>
      <c r="QF4" s="75"/>
      <c r="QG4" s="75"/>
      <c r="QH4" s="75"/>
      <c r="QI4" s="75"/>
      <c r="QJ4" s="75"/>
      <c r="QK4" s="75"/>
      <c r="QL4" s="75"/>
      <c r="QM4" s="75"/>
      <c r="QN4" s="75"/>
      <c r="QO4" s="75"/>
      <c r="QP4" s="75"/>
      <c r="QQ4" s="75"/>
      <c r="QR4" s="75"/>
      <c r="QS4" s="75"/>
      <c r="QT4" s="75"/>
      <c r="QU4" s="75"/>
      <c r="QV4" s="75"/>
      <c r="QW4" s="75"/>
      <c r="QX4" s="75"/>
      <c r="QY4" s="75"/>
      <c r="QZ4" s="75"/>
      <c r="RA4" s="75"/>
      <c r="RB4" s="75"/>
      <c r="RC4" s="75"/>
      <c r="RD4" s="84"/>
      <c r="RE4" s="84"/>
      <c r="RF4" s="84"/>
      <c r="RG4" s="84"/>
      <c r="RH4" s="84"/>
      <c r="RI4" s="84"/>
      <c r="RJ4" s="84"/>
      <c r="RK4" s="84"/>
      <c r="RL4" s="84"/>
      <c r="RM4" s="84"/>
      <c r="RN4" s="84"/>
      <c r="RO4" s="84"/>
      <c r="RP4" s="84"/>
      <c r="RQ4" s="84"/>
      <c r="RR4" s="84"/>
      <c r="RS4" s="84"/>
      <c r="RT4" s="84"/>
      <c r="RU4" s="84"/>
      <c r="RV4" s="84"/>
      <c r="RW4" s="84"/>
      <c r="RX4" s="84"/>
      <c r="RY4" s="84"/>
      <c r="RZ4" s="84"/>
      <c r="SA4" s="84"/>
      <c r="SB4" s="84"/>
      <c r="SC4" s="84"/>
      <c r="SD4" s="84"/>
      <c r="SE4" s="75"/>
      <c r="SF4" s="75"/>
      <c r="SG4" s="75"/>
      <c r="SH4" s="75"/>
      <c r="SI4" s="75"/>
      <c r="SJ4" s="75"/>
      <c r="SK4" s="75"/>
      <c r="SL4" s="75"/>
      <c r="SM4" s="75"/>
      <c r="SN4" s="75"/>
      <c r="SO4" s="75"/>
      <c r="SP4" s="75"/>
      <c r="SQ4" s="75"/>
      <c r="SR4" s="75"/>
      <c r="SS4" s="75"/>
      <c r="ST4" s="75"/>
      <c r="SU4" s="75"/>
      <c r="SV4" s="75"/>
      <c r="SW4" s="75"/>
      <c r="SX4" s="75"/>
      <c r="SY4" s="75"/>
      <c r="SZ4" s="75"/>
      <c r="TA4" s="75"/>
      <c r="TB4" s="75"/>
      <c r="TC4" s="75"/>
      <c r="TD4" s="75"/>
      <c r="TE4" s="75"/>
    </row>
    <row r="5" spans="1:525" s="27" customFormat="1" ht="36.75" customHeight="1" x14ac:dyDescent="0.2">
      <c r="A5" s="23" t="s">
        <v>98</v>
      </c>
      <c r="B5" s="23" t="s">
        <v>8</v>
      </c>
      <c r="C5" s="23" t="s">
        <v>97</v>
      </c>
      <c r="D5" s="23" t="s">
        <v>9</v>
      </c>
      <c r="E5" s="23" t="s">
        <v>152</v>
      </c>
      <c r="F5" s="25" t="s">
        <v>12</v>
      </c>
      <c r="G5" s="23" t="s">
        <v>101</v>
      </c>
      <c r="H5" s="23" t="s">
        <v>100</v>
      </c>
      <c r="I5" s="24" t="s">
        <v>130</v>
      </c>
      <c r="J5" s="23" t="s">
        <v>131</v>
      </c>
      <c r="K5" s="24" t="s">
        <v>129</v>
      </c>
      <c r="L5" s="23" t="s">
        <v>132</v>
      </c>
      <c r="M5" s="23" t="s">
        <v>10</v>
      </c>
      <c r="N5" s="23" t="s">
        <v>11</v>
      </c>
      <c r="O5" s="23" t="s">
        <v>139</v>
      </c>
      <c r="P5" s="23" t="s">
        <v>13</v>
      </c>
      <c r="Q5" s="23" t="s">
        <v>14</v>
      </c>
      <c r="R5" s="23" t="s">
        <v>107</v>
      </c>
      <c r="S5" s="23" t="s">
        <v>15</v>
      </c>
      <c r="T5" s="23" t="s">
        <v>16</v>
      </c>
      <c r="U5" s="23" t="s">
        <v>522</v>
      </c>
      <c r="V5" s="23" t="s">
        <v>524</v>
      </c>
      <c r="W5" s="23" t="s">
        <v>665</v>
      </c>
      <c r="X5" s="23" t="s">
        <v>664</v>
      </c>
      <c r="Y5" s="66" t="s">
        <v>204</v>
      </c>
      <c r="Z5" s="66" t="s">
        <v>205</v>
      </c>
      <c r="AA5" s="66" t="s">
        <v>206</v>
      </c>
      <c r="AB5" s="66" t="s">
        <v>207</v>
      </c>
      <c r="AC5" s="66" t="s">
        <v>208</v>
      </c>
      <c r="AD5" s="66" t="s">
        <v>209</v>
      </c>
      <c r="AE5" s="66" t="s">
        <v>210</v>
      </c>
      <c r="AF5" s="66" t="s">
        <v>211</v>
      </c>
      <c r="AG5" s="66" t="s">
        <v>212</v>
      </c>
      <c r="AH5" s="66" t="s">
        <v>213</v>
      </c>
      <c r="AI5" s="66" t="s">
        <v>214</v>
      </c>
      <c r="AJ5" s="66" t="s">
        <v>215</v>
      </c>
      <c r="AK5" s="66" t="s">
        <v>216</v>
      </c>
      <c r="AL5" s="66" t="s">
        <v>217</v>
      </c>
      <c r="AM5" s="66" t="s">
        <v>218</v>
      </c>
      <c r="AN5" s="66" t="s">
        <v>219</v>
      </c>
      <c r="AO5" s="66" t="s">
        <v>220</v>
      </c>
      <c r="AP5" s="66" t="s">
        <v>221</v>
      </c>
      <c r="AQ5" s="66" t="s">
        <v>222</v>
      </c>
      <c r="AR5" s="66" t="s">
        <v>223</v>
      </c>
      <c r="AS5" s="66" t="s">
        <v>224</v>
      </c>
      <c r="AT5" s="66" t="s">
        <v>225</v>
      </c>
      <c r="AU5" s="66" t="s">
        <v>226</v>
      </c>
      <c r="AV5" s="66" t="s">
        <v>227</v>
      </c>
      <c r="AW5" s="66" t="s">
        <v>228</v>
      </c>
      <c r="AX5" s="66" t="s">
        <v>229</v>
      </c>
      <c r="AY5" s="66" t="s">
        <v>230</v>
      </c>
      <c r="AZ5" s="65" t="s">
        <v>232</v>
      </c>
      <c r="BA5" s="65" t="s">
        <v>427</v>
      </c>
      <c r="BB5" s="65" t="s">
        <v>428</v>
      </c>
      <c r="BC5" s="65" t="s">
        <v>233</v>
      </c>
      <c r="BD5" s="65" t="s">
        <v>234</v>
      </c>
      <c r="BE5" s="65" t="s">
        <v>235</v>
      </c>
      <c r="BF5" s="65" t="s">
        <v>236</v>
      </c>
      <c r="BG5" s="65" t="s">
        <v>237</v>
      </c>
      <c r="BH5" s="65" t="s">
        <v>238</v>
      </c>
      <c r="BI5" s="65" t="s">
        <v>239</v>
      </c>
      <c r="BJ5" s="65" t="s">
        <v>240</v>
      </c>
      <c r="BK5" s="65" t="s">
        <v>241</v>
      </c>
      <c r="BL5" s="65" t="s">
        <v>242</v>
      </c>
      <c r="BM5" s="65" t="s">
        <v>243</v>
      </c>
      <c r="BN5" s="65" t="s">
        <v>244</v>
      </c>
      <c r="BO5" s="65" t="s">
        <v>245</v>
      </c>
      <c r="BP5" s="65" t="s">
        <v>246</v>
      </c>
      <c r="BQ5" s="65" t="s">
        <v>247</v>
      </c>
      <c r="BR5" s="65" t="s">
        <v>248</v>
      </c>
      <c r="BS5" s="65" t="s">
        <v>249</v>
      </c>
      <c r="BT5" s="65" t="s">
        <v>250</v>
      </c>
      <c r="BU5" s="65" t="s">
        <v>251</v>
      </c>
      <c r="BV5" s="65" t="s">
        <v>252</v>
      </c>
      <c r="BW5" s="65" t="s">
        <v>253</v>
      </c>
      <c r="BX5" s="65" t="s">
        <v>254</v>
      </c>
      <c r="BY5" s="65" t="s">
        <v>255</v>
      </c>
      <c r="BZ5" s="65" t="s">
        <v>256</v>
      </c>
      <c r="CA5" s="66" t="s">
        <v>421</v>
      </c>
      <c r="CB5" s="66" t="s">
        <v>423</v>
      </c>
      <c r="CC5" s="66" t="s">
        <v>424</v>
      </c>
      <c r="CD5" s="66" t="s">
        <v>397</v>
      </c>
      <c r="CE5" s="66" t="s">
        <v>398</v>
      </c>
      <c r="CF5" s="66" t="s">
        <v>399</v>
      </c>
      <c r="CG5" s="66" t="s">
        <v>400</v>
      </c>
      <c r="CH5" s="66" t="s">
        <v>401</v>
      </c>
      <c r="CI5" s="66" t="s">
        <v>402</v>
      </c>
      <c r="CJ5" s="66" t="s">
        <v>403</v>
      </c>
      <c r="CK5" s="66" t="s">
        <v>404</v>
      </c>
      <c r="CL5" s="66" t="s">
        <v>405</v>
      </c>
      <c r="CM5" s="66" t="s">
        <v>406</v>
      </c>
      <c r="CN5" s="66" t="s">
        <v>407</v>
      </c>
      <c r="CO5" s="66" t="s">
        <v>408</v>
      </c>
      <c r="CP5" s="66" t="s">
        <v>409</v>
      </c>
      <c r="CQ5" s="66" t="s">
        <v>410</v>
      </c>
      <c r="CR5" s="66" t="s">
        <v>411</v>
      </c>
      <c r="CS5" s="66" t="s">
        <v>412</v>
      </c>
      <c r="CT5" s="66" t="s">
        <v>413</v>
      </c>
      <c r="CU5" s="66" t="s">
        <v>414</v>
      </c>
      <c r="CV5" s="66" t="s">
        <v>415</v>
      </c>
      <c r="CW5" s="66" t="s">
        <v>416</v>
      </c>
      <c r="CX5" s="66" t="s">
        <v>417</v>
      </c>
      <c r="CY5" s="66" t="s">
        <v>418</v>
      </c>
      <c r="CZ5" s="66" t="s">
        <v>419</v>
      </c>
      <c r="DA5" s="66" t="s">
        <v>420</v>
      </c>
      <c r="DB5" s="23" t="s">
        <v>371</v>
      </c>
      <c r="DC5" s="23" t="s">
        <v>429</v>
      </c>
      <c r="DD5" s="23" t="s">
        <v>430</v>
      </c>
      <c r="DE5" s="23" t="s">
        <v>372</v>
      </c>
      <c r="DF5" s="23" t="s">
        <v>373</v>
      </c>
      <c r="DG5" s="23" t="s">
        <v>374</v>
      </c>
      <c r="DH5" s="23" t="s">
        <v>375</v>
      </c>
      <c r="DI5" s="23" t="s">
        <v>376</v>
      </c>
      <c r="DJ5" s="23" t="s">
        <v>377</v>
      </c>
      <c r="DK5" s="23" t="s">
        <v>378</v>
      </c>
      <c r="DL5" s="23" t="s">
        <v>379</v>
      </c>
      <c r="DM5" s="23" t="s">
        <v>380</v>
      </c>
      <c r="DN5" s="23" t="s">
        <v>381</v>
      </c>
      <c r="DO5" s="23" t="s">
        <v>382</v>
      </c>
      <c r="DP5" s="23" t="s">
        <v>383</v>
      </c>
      <c r="DQ5" s="23" t="s">
        <v>384</v>
      </c>
      <c r="DR5" s="23" t="s">
        <v>385</v>
      </c>
      <c r="DS5" s="23" t="s">
        <v>386</v>
      </c>
      <c r="DT5" s="23" t="s">
        <v>387</v>
      </c>
      <c r="DU5" s="23" t="s">
        <v>388</v>
      </c>
      <c r="DV5" s="23" t="s">
        <v>389</v>
      </c>
      <c r="DW5" s="23" t="s">
        <v>390</v>
      </c>
      <c r="DX5" s="23" t="s">
        <v>391</v>
      </c>
      <c r="DY5" s="23" t="s">
        <v>392</v>
      </c>
      <c r="DZ5" s="23" t="s">
        <v>393</v>
      </c>
      <c r="EA5" s="23" t="s">
        <v>394</v>
      </c>
      <c r="EB5" s="23" t="s">
        <v>395</v>
      </c>
      <c r="EC5" s="65" t="s">
        <v>368</v>
      </c>
      <c r="ED5" s="65" t="s">
        <v>431</v>
      </c>
      <c r="EE5" s="65" t="s">
        <v>432</v>
      </c>
      <c r="EF5" s="65" t="s">
        <v>344</v>
      </c>
      <c r="EG5" s="65" t="s">
        <v>345</v>
      </c>
      <c r="EH5" s="65" t="s">
        <v>346</v>
      </c>
      <c r="EI5" s="65" t="s">
        <v>347</v>
      </c>
      <c r="EJ5" s="65" t="s">
        <v>348</v>
      </c>
      <c r="EK5" s="65" t="s">
        <v>349</v>
      </c>
      <c r="EL5" s="65" t="s">
        <v>350</v>
      </c>
      <c r="EM5" s="65" t="s">
        <v>351</v>
      </c>
      <c r="EN5" s="65" t="s">
        <v>352</v>
      </c>
      <c r="EO5" s="65" t="s">
        <v>353</v>
      </c>
      <c r="EP5" s="65" t="s">
        <v>354</v>
      </c>
      <c r="EQ5" s="65" t="s">
        <v>355</v>
      </c>
      <c r="ER5" s="65" t="s">
        <v>356</v>
      </c>
      <c r="ES5" s="65" t="s">
        <v>357</v>
      </c>
      <c r="ET5" s="65" t="s">
        <v>358</v>
      </c>
      <c r="EU5" s="65" t="s">
        <v>359</v>
      </c>
      <c r="EV5" s="65" t="s">
        <v>360</v>
      </c>
      <c r="EW5" s="65" t="s">
        <v>361</v>
      </c>
      <c r="EX5" s="65" t="s">
        <v>362</v>
      </c>
      <c r="EY5" s="65" t="s">
        <v>363</v>
      </c>
      <c r="EZ5" s="65" t="s">
        <v>364</v>
      </c>
      <c r="FA5" s="65" t="s">
        <v>365</v>
      </c>
      <c r="FB5" s="65" t="s">
        <v>366</v>
      </c>
      <c r="FC5" s="65" t="s">
        <v>367</v>
      </c>
      <c r="FD5" s="23" t="s">
        <v>281</v>
      </c>
      <c r="FE5" s="23" t="s">
        <v>433</v>
      </c>
      <c r="FF5" s="23" t="s">
        <v>434</v>
      </c>
      <c r="FG5" s="23" t="s">
        <v>257</v>
      </c>
      <c r="FH5" s="23" t="s">
        <v>258</v>
      </c>
      <c r="FI5" s="23" t="s">
        <v>259</v>
      </c>
      <c r="FJ5" s="23" t="s">
        <v>260</v>
      </c>
      <c r="FK5" s="23" t="s">
        <v>261</v>
      </c>
      <c r="FL5" s="23" t="s">
        <v>262</v>
      </c>
      <c r="FM5" s="23" t="s">
        <v>263</v>
      </c>
      <c r="FN5" s="23" t="s">
        <v>264</v>
      </c>
      <c r="FO5" s="23" t="s">
        <v>265</v>
      </c>
      <c r="FP5" s="23" t="s">
        <v>266</v>
      </c>
      <c r="FQ5" s="23" t="s">
        <v>267</v>
      </c>
      <c r="FR5" s="23" t="s">
        <v>268</v>
      </c>
      <c r="FS5" s="23" t="s">
        <v>269</v>
      </c>
      <c r="FT5" s="23" t="s">
        <v>270</v>
      </c>
      <c r="FU5" s="23" t="s">
        <v>271</v>
      </c>
      <c r="FV5" s="23" t="s">
        <v>272</v>
      </c>
      <c r="FW5" s="23" t="s">
        <v>273</v>
      </c>
      <c r="FX5" s="23" t="s">
        <v>274</v>
      </c>
      <c r="FY5" s="23" t="s">
        <v>275</v>
      </c>
      <c r="FZ5" s="23" t="s">
        <v>276</v>
      </c>
      <c r="GA5" s="23" t="s">
        <v>277</v>
      </c>
      <c r="GB5" s="23" t="s">
        <v>278</v>
      </c>
      <c r="GC5" s="23" t="s">
        <v>279</v>
      </c>
      <c r="GD5" s="23" t="s">
        <v>280</v>
      </c>
      <c r="GE5" s="66" t="s">
        <v>306</v>
      </c>
      <c r="GF5" s="66" t="s">
        <v>426</v>
      </c>
      <c r="GG5" s="66" t="s">
        <v>435</v>
      </c>
      <c r="GH5" s="66" t="s">
        <v>282</v>
      </c>
      <c r="GI5" s="66" t="s">
        <v>283</v>
      </c>
      <c r="GJ5" s="66" t="s">
        <v>284</v>
      </c>
      <c r="GK5" s="66" t="s">
        <v>285</v>
      </c>
      <c r="GL5" s="66" t="s">
        <v>286</v>
      </c>
      <c r="GM5" s="66" t="s">
        <v>287</v>
      </c>
      <c r="GN5" s="66" t="s">
        <v>288</v>
      </c>
      <c r="GO5" s="66" t="s">
        <v>289</v>
      </c>
      <c r="GP5" s="66" t="s">
        <v>290</v>
      </c>
      <c r="GQ5" s="66" t="s">
        <v>291</v>
      </c>
      <c r="GR5" s="66" t="s">
        <v>292</v>
      </c>
      <c r="GS5" s="66" t="s">
        <v>293</v>
      </c>
      <c r="GT5" s="66" t="s">
        <v>294</v>
      </c>
      <c r="GU5" s="66" t="s">
        <v>295</v>
      </c>
      <c r="GV5" s="66" t="s">
        <v>296</v>
      </c>
      <c r="GW5" s="66" t="s">
        <v>297</v>
      </c>
      <c r="GX5" s="66" t="s">
        <v>298</v>
      </c>
      <c r="GY5" s="66" t="s">
        <v>299</v>
      </c>
      <c r="GZ5" s="66" t="s">
        <v>300</v>
      </c>
      <c r="HA5" s="66" t="s">
        <v>301</v>
      </c>
      <c r="HB5" s="66" t="s">
        <v>302</v>
      </c>
      <c r="HC5" s="66" t="s">
        <v>303</v>
      </c>
      <c r="HD5" s="66" t="s">
        <v>304</v>
      </c>
      <c r="HE5" s="66" t="s">
        <v>305</v>
      </c>
      <c r="HF5" s="65" t="s">
        <v>333</v>
      </c>
      <c r="HG5" s="65" t="s">
        <v>436</v>
      </c>
      <c r="HH5" s="65" t="s">
        <v>437</v>
      </c>
      <c r="HI5" s="65" t="s">
        <v>309</v>
      </c>
      <c r="HJ5" s="65" t="s">
        <v>310</v>
      </c>
      <c r="HK5" s="65" t="s">
        <v>311</v>
      </c>
      <c r="HL5" s="65" t="s">
        <v>312</v>
      </c>
      <c r="HM5" s="65" t="s">
        <v>313</v>
      </c>
      <c r="HN5" s="65" t="s">
        <v>314</v>
      </c>
      <c r="HO5" s="65" t="s">
        <v>315</v>
      </c>
      <c r="HP5" s="65" t="s">
        <v>316</v>
      </c>
      <c r="HQ5" s="65" t="s">
        <v>317</v>
      </c>
      <c r="HR5" s="65" t="s">
        <v>318</v>
      </c>
      <c r="HS5" s="65" t="s">
        <v>319</v>
      </c>
      <c r="HT5" s="65" t="s">
        <v>320</v>
      </c>
      <c r="HU5" s="65" t="s">
        <v>321</v>
      </c>
      <c r="HV5" s="65" t="s">
        <v>322</v>
      </c>
      <c r="HW5" s="65" t="s">
        <v>323</v>
      </c>
      <c r="HX5" s="65" t="s">
        <v>324</v>
      </c>
      <c r="HY5" s="65" t="s">
        <v>325</v>
      </c>
      <c r="HZ5" s="65" t="s">
        <v>326</v>
      </c>
      <c r="IA5" s="65" t="s">
        <v>327</v>
      </c>
      <c r="IB5" s="65" t="s">
        <v>328</v>
      </c>
      <c r="IC5" s="65" t="s">
        <v>329</v>
      </c>
      <c r="ID5" s="65" t="s">
        <v>330</v>
      </c>
      <c r="IE5" s="65" t="s">
        <v>331</v>
      </c>
      <c r="IF5" s="65" t="s">
        <v>332</v>
      </c>
      <c r="IG5" s="67">
        <v>0</v>
      </c>
      <c r="IH5" s="67">
        <v>0.12</v>
      </c>
      <c r="II5" s="67">
        <v>0.17</v>
      </c>
      <c r="IJ5" s="68">
        <v>0.17499999999999999</v>
      </c>
      <c r="IK5" s="67">
        <v>0.18</v>
      </c>
      <c r="IL5" s="67">
        <v>0.19</v>
      </c>
      <c r="IM5" s="68">
        <v>0.19500000000000001</v>
      </c>
      <c r="IN5" s="67">
        <v>0.2</v>
      </c>
      <c r="IO5" s="68">
        <v>0.20499999999999999</v>
      </c>
      <c r="IP5" s="67">
        <v>0.21</v>
      </c>
      <c r="IQ5" s="67">
        <v>0.22</v>
      </c>
      <c r="IR5" s="68">
        <v>0.22500000000000001</v>
      </c>
      <c r="IS5" s="67">
        <v>0.23</v>
      </c>
      <c r="IT5" s="67">
        <v>0.12</v>
      </c>
      <c r="IU5" s="67">
        <v>0.17</v>
      </c>
      <c r="IV5" s="68">
        <v>0.17499999999999999</v>
      </c>
      <c r="IW5" s="67">
        <v>0.18</v>
      </c>
      <c r="IX5" s="67">
        <v>0.19</v>
      </c>
      <c r="IY5" s="68">
        <v>0.19500000000000001</v>
      </c>
      <c r="IZ5" s="67">
        <v>0.2</v>
      </c>
      <c r="JA5" s="67">
        <v>0.21</v>
      </c>
      <c r="JB5" s="67">
        <v>0.22</v>
      </c>
      <c r="JC5" s="69">
        <v>0</v>
      </c>
      <c r="JD5" s="69">
        <v>0.12</v>
      </c>
      <c r="JE5" s="69">
        <v>0.17</v>
      </c>
      <c r="JF5" s="70">
        <v>0.17499999999999999</v>
      </c>
      <c r="JG5" s="69">
        <v>0.18</v>
      </c>
      <c r="JH5" s="69">
        <v>0.19</v>
      </c>
      <c r="JI5" s="70">
        <v>0.19500000000000001</v>
      </c>
      <c r="JJ5" s="69">
        <v>0.2</v>
      </c>
      <c r="JK5" s="70">
        <v>0.20499999999999999</v>
      </c>
      <c r="JL5" s="69">
        <v>0.21</v>
      </c>
      <c r="JM5" s="69">
        <v>0.22</v>
      </c>
      <c r="JN5" s="70">
        <v>0.22500000000000001</v>
      </c>
      <c r="JO5" s="69">
        <v>0.23</v>
      </c>
      <c r="JP5" s="69">
        <v>0.12</v>
      </c>
      <c r="JQ5" s="69">
        <v>0.17</v>
      </c>
      <c r="JR5" s="70">
        <v>0.17499999999999999</v>
      </c>
      <c r="JS5" s="69">
        <v>0.18</v>
      </c>
      <c r="JT5" s="69">
        <v>0.19</v>
      </c>
      <c r="JU5" s="70">
        <v>0.19500000000000001</v>
      </c>
      <c r="JV5" s="69">
        <v>0.2</v>
      </c>
      <c r="JW5" s="69">
        <v>0.21</v>
      </c>
      <c r="JX5" s="69">
        <v>0.22</v>
      </c>
      <c r="JY5" s="71">
        <v>0</v>
      </c>
      <c r="JZ5" s="71">
        <v>0.12</v>
      </c>
      <c r="KA5" s="71">
        <v>0.17</v>
      </c>
      <c r="KB5" s="72">
        <v>0.17499999999999999</v>
      </c>
      <c r="KC5" s="71">
        <v>0.18</v>
      </c>
      <c r="KD5" s="71">
        <v>0.19</v>
      </c>
      <c r="KE5" s="72">
        <v>0.19500000000000001</v>
      </c>
      <c r="KF5" s="71">
        <v>0.2</v>
      </c>
      <c r="KG5" s="72">
        <v>0.20499999999999999</v>
      </c>
      <c r="KH5" s="71">
        <v>0.21</v>
      </c>
      <c r="KI5" s="71">
        <v>0.22</v>
      </c>
      <c r="KJ5" s="164">
        <v>0.22500000000000001</v>
      </c>
      <c r="KK5" s="71">
        <v>0.23</v>
      </c>
      <c r="KL5" s="71">
        <v>0.12</v>
      </c>
      <c r="KM5" s="71">
        <v>0.17</v>
      </c>
      <c r="KN5" s="72">
        <v>0.17499999999999999</v>
      </c>
      <c r="KO5" s="71">
        <v>0.18</v>
      </c>
      <c r="KP5" s="71">
        <v>0.19</v>
      </c>
      <c r="KQ5" s="72">
        <v>0.19500000000000001</v>
      </c>
      <c r="KR5" s="71">
        <v>0.2</v>
      </c>
      <c r="KS5" s="71">
        <v>0.21</v>
      </c>
      <c r="KT5" s="71">
        <v>0.22</v>
      </c>
      <c r="KU5" s="23" t="s">
        <v>518</v>
      </c>
      <c r="KV5" s="23" t="s">
        <v>438</v>
      </c>
      <c r="KW5" s="23" t="s">
        <v>439</v>
      </c>
      <c r="KX5" s="23" t="s">
        <v>440</v>
      </c>
      <c r="KY5" s="23" t="s">
        <v>441</v>
      </c>
      <c r="KZ5" s="23" t="s">
        <v>442</v>
      </c>
      <c r="LA5" s="23" t="s">
        <v>443</v>
      </c>
      <c r="LB5" s="23" t="s">
        <v>444</v>
      </c>
      <c r="LC5" s="23" t="s">
        <v>445</v>
      </c>
      <c r="LD5" s="23" t="s">
        <v>446</v>
      </c>
      <c r="LE5" s="23" t="s">
        <v>447</v>
      </c>
      <c r="LF5" s="23" t="s">
        <v>448</v>
      </c>
      <c r="LG5" s="23" t="s">
        <v>449</v>
      </c>
      <c r="LH5" s="23" t="s">
        <v>450</v>
      </c>
      <c r="LI5" s="23" t="s">
        <v>451</v>
      </c>
      <c r="LJ5" s="23" t="s">
        <v>452</v>
      </c>
      <c r="LK5" s="23" t="s">
        <v>453</v>
      </c>
      <c r="LL5" s="23" t="s">
        <v>454</v>
      </c>
      <c r="LM5" s="23" t="s">
        <v>455</v>
      </c>
      <c r="LN5" s="23" t="s">
        <v>456</v>
      </c>
      <c r="LO5" s="23" t="s">
        <v>457</v>
      </c>
      <c r="LP5" s="23" t="s">
        <v>458</v>
      </c>
      <c r="LQ5" s="23" t="s">
        <v>459</v>
      </c>
      <c r="LR5" s="23" t="s">
        <v>460</v>
      </c>
      <c r="LS5" s="23" t="s">
        <v>461</v>
      </c>
      <c r="LT5" s="23" t="s">
        <v>462</v>
      </c>
      <c r="LU5" s="23" t="s">
        <v>463</v>
      </c>
      <c r="LV5" s="66" t="s">
        <v>464</v>
      </c>
      <c r="LW5" s="66" t="s">
        <v>465</v>
      </c>
      <c r="LX5" s="66" t="s">
        <v>466</v>
      </c>
      <c r="LY5" s="66" t="s">
        <v>467</v>
      </c>
      <c r="LZ5" s="66" t="s">
        <v>468</v>
      </c>
      <c r="MA5" s="66" t="s">
        <v>469</v>
      </c>
      <c r="MB5" s="66" t="s">
        <v>470</v>
      </c>
      <c r="MC5" s="66" t="s">
        <v>471</v>
      </c>
      <c r="MD5" s="66" t="s">
        <v>472</v>
      </c>
      <c r="ME5" s="66" t="s">
        <v>473</v>
      </c>
      <c r="MF5" s="66" t="s">
        <v>474</v>
      </c>
      <c r="MG5" s="66" t="s">
        <v>475</v>
      </c>
      <c r="MH5" s="66" t="s">
        <v>476</v>
      </c>
      <c r="MI5" s="66" t="s">
        <v>477</v>
      </c>
      <c r="MJ5" s="66" t="s">
        <v>478</v>
      </c>
      <c r="MK5" s="66" t="s">
        <v>479</v>
      </c>
      <c r="ML5" s="66" t="s">
        <v>480</v>
      </c>
      <c r="MM5" s="66" t="s">
        <v>481</v>
      </c>
      <c r="MN5" s="66" t="s">
        <v>482</v>
      </c>
      <c r="MO5" s="66" t="s">
        <v>483</v>
      </c>
      <c r="MP5" s="66" t="s">
        <v>484</v>
      </c>
      <c r="MQ5" s="66" t="s">
        <v>485</v>
      </c>
      <c r="MR5" s="66" t="s">
        <v>486</v>
      </c>
      <c r="MS5" s="66" t="s">
        <v>487</v>
      </c>
      <c r="MT5" s="66" t="s">
        <v>488</v>
      </c>
      <c r="MU5" s="66" t="s">
        <v>489</v>
      </c>
      <c r="MV5" s="66" t="s">
        <v>490</v>
      </c>
      <c r="MW5" s="65" t="s">
        <v>491</v>
      </c>
      <c r="MX5" s="65" t="s">
        <v>492</v>
      </c>
      <c r="MY5" s="65" t="s">
        <v>493</v>
      </c>
      <c r="MZ5" s="65" t="s">
        <v>494</v>
      </c>
      <c r="NA5" s="65" t="s">
        <v>495</v>
      </c>
      <c r="NB5" s="65" t="s">
        <v>496</v>
      </c>
      <c r="NC5" s="65" t="s">
        <v>497</v>
      </c>
      <c r="ND5" s="65" t="s">
        <v>498</v>
      </c>
      <c r="NE5" s="65" t="s">
        <v>499</v>
      </c>
      <c r="NF5" s="65" t="s">
        <v>500</v>
      </c>
      <c r="NG5" s="65" t="s">
        <v>501</v>
      </c>
      <c r="NH5" s="65" t="s">
        <v>502</v>
      </c>
      <c r="NI5" s="65" t="s">
        <v>503</v>
      </c>
      <c r="NJ5" s="65" t="s">
        <v>504</v>
      </c>
      <c r="NK5" s="65" t="s">
        <v>505</v>
      </c>
      <c r="NL5" s="65" t="s">
        <v>506</v>
      </c>
      <c r="NM5" s="65" t="s">
        <v>507</v>
      </c>
      <c r="NN5" s="65" t="s">
        <v>508</v>
      </c>
      <c r="NO5" s="65" t="s">
        <v>509</v>
      </c>
      <c r="NP5" s="65" t="s">
        <v>510</v>
      </c>
      <c r="NQ5" s="65" t="s">
        <v>511</v>
      </c>
      <c r="NR5" s="65" t="s">
        <v>512</v>
      </c>
      <c r="NS5" s="65" t="s">
        <v>513</v>
      </c>
      <c r="NT5" s="65" t="s">
        <v>514</v>
      </c>
      <c r="NU5" s="65" t="s">
        <v>515</v>
      </c>
      <c r="NV5" s="65" t="s">
        <v>516</v>
      </c>
      <c r="NW5" s="65" t="s">
        <v>517</v>
      </c>
      <c r="NZ5" s="23" t="s">
        <v>543</v>
      </c>
      <c r="OA5" s="66" t="s">
        <v>570</v>
      </c>
      <c r="OB5" s="66" t="s">
        <v>544</v>
      </c>
      <c r="OC5" s="66" t="s">
        <v>545</v>
      </c>
      <c r="OD5" s="66" t="s">
        <v>546</v>
      </c>
      <c r="OE5" s="66" t="s">
        <v>547</v>
      </c>
      <c r="OF5" s="66" t="s">
        <v>548</v>
      </c>
      <c r="OG5" s="66" t="s">
        <v>549</v>
      </c>
      <c r="OH5" s="66" t="s">
        <v>550</v>
      </c>
      <c r="OI5" s="66" t="s">
        <v>551</v>
      </c>
      <c r="OJ5" s="66" t="s">
        <v>552</v>
      </c>
      <c r="OK5" s="66" t="s">
        <v>553</v>
      </c>
      <c r="OL5" s="66" t="s">
        <v>554</v>
      </c>
      <c r="OM5" s="66" t="s">
        <v>555</v>
      </c>
      <c r="ON5" s="66" t="s">
        <v>556</v>
      </c>
      <c r="OO5" s="66" t="s">
        <v>557</v>
      </c>
      <c r="OP5" s="66" t="s">
        <v>558</v>
      </c>
      <c r="OQ5" s="66" t="s">
        <v>559</v>
      </c>
      <c r="OR5" s="66" t="s">
        <v>560</v>
      </c>
      <c r="OS5" s="66" t="s">
        <v>561</v>
      </c>
      <c r="OT5" s="66" t="s">
        <v>562</v>
      </c>
      <c r="OU5" s="66" t="s">
        <v>563</v>
      </c>
      <c r="OV5" s="66" t="s">
        <v>564</v>
      </c>
      <c r="OW5" s="66" t="s">
        <v>565</v>
      </c>
      <c r="OX5" s="66" t="s">
        <v>566</v>
      </c>
      <c r="OY5" s="66" t="s">
        <v>567</v>
      </c>
      <c r="OZ5" s="66" t="s">
        <v>568</v>
      </c>
      <c r="PA5" s="66" t="s">
        <v>569</v>
      </c>
      <c r="PB5" s="23" t="s">
        <v>599</v>
      </c>
      <c r="PC5" s="23" t="s">
        <v>600</v>
      </c>
      <c r="PD5" s="23" t="s">
        <v>601</v>
      </c>
      <c r="PE5" s="23" t="s">
        <v>602</v>
      </c>
      <c r="PF5" s="23" t="s">
        <v>603</v>
      </c>
      <c r="PG5" s="23" t="s">
        <v>604</v>
      </c>
      <c r="PH5" s="23" t="s">
        <v>605</v>
      </c>
      <c r="PI5" s="23" t="s">
        <v>606</v>
      </c>
      <c r="PJ5" s="23" t="s">
        <v>607</v>
      </c>
      <c r="PK5" s="23" t="s">
        <v>608</v>
      </c>
      <c r="PL5" s="23" t="s">
        <v>609</v>
      </c>
      <c r="PM5" s="23" t="s">
        <v>610</v>
      </c>
      <c r="PN5" s="23" t="s">
        <v>611</v>
      </c>
      <c r="PO5" s="23" t="s">
        <v>612</v>
      </c>
      <c r="PP5" s="23" t="s">
        <v>613</v>
      </c>
      <c r="PQ5" s="23" t="s">
        <v>614</v>
      </c>
      <c r="PR5" s="23" t="s">
        <v>615</v>
      </c>
      <c r="PS5" s="23" t="s">
        <v>616</v>
      </c>
      <c r="PT5" s="23" t="s">
        <v>617</v>
      </c>
      <c r="PU5" s="23" t="s">
        <v>618</v>
      </c>
      <c r="PV5" s="23" t="s">
        <v>619</v>
      </c>
      <c r="PW5" s="23" t="s">
        <v>620</v>
      </c>
      <c r="PX5" s="23" t="s">
        <v>621</v>
      </c>
      <c r="PY5" s="23" t="s">
        <v>622</v>
      </c>
      <c r="PZ5" s="23" t="s">
        <v>623</v>
      </c>
      <c r="QA5" s="23" t="s">
        <v>624</v>
      </c>
      <c r="QB5" s="23" t="s">
        <v>625</v>
      </c>
      <c r="QC5" s="65" t="s">
        <v>598</v>
      </c>
      <c r="QD5" s="65" t="s">
        <v>572</v>
      </c>
      <c r="QE5" s="65" t="s">
        <v>573</v>
      </c>
      <c r="QF5" s="65" t="s">
        <v>574</v>
      </c>
      <c r="QG5" s="65" t="s">
        <v>575</v>
      </c>
      <c r="QH5" s="65" t="s">
        <v>576</v>
      </c>
      <c r="QI5" s="65" t="s">
        <v>577</v>
      </c>
      <c r="QJ5" s="65" t="s">
        <v>578</v>
      </c>
      <c r="QK5" s="65" t="s">
        <v>579</v>
      </c>
      <c r="QL5" s="65" t="s">
        <v>580</v>
      </c>
      <c r="QM5" s="65" t="s">
        <v>581</v>
      </c>
      <c r="QN5" s="65" t="s">
        <v>582</v>
      </c>
      <c r="QO5" s="65" t="s">
        <v>583</v>
      </c>
      <c r="QP5" s="65" t="s">
        <v>584</v>
      </c>
      <c r="QQ5" s="65" t="s">
        <v>585</v>
      </c>
      <c r="QR5" s="65" t="s">
        <v>586</v>
      </c>
      <c r="QS5" s="65" t="s">
        <v>587</v>
      </c>
      <c r="QT5" s="65" t="s">
        <v>588</v>
      </c>
      <c r="QU5" s="65" t="s">
        <v>589</v>
      </c>
      <c r="QV5" s="65" t="s">
        <v>590</v>
      </c>
      <c r="QW5" s="65" t="s">
        <v>591</v>
      </c>
      <c r="QX5" s="65" t="s">
        <v>592</v>
      </c>
      <c r="QY5" s="65" t="s">
        <v>593</v>
      </c>
      <c r="QZ5" s="65" t="s">
        <v>594</v>
      </c>
      <c r="RA5" s="65" t="s">
        <v>595</v>
      </c>
      <c r="RB5" s="65" t="s">
        <v>596</v>
      </c>
      <c r="RC5" s="65" t="s">
        <v>597</v>
      </c>
      <c r="RD5" s="66" t="s">
        <v>627</v>
      </c>
      <c r="RE5" s="66" t="s">
        <v>628</v>
      </c>
      <c r="RF5" s="66" t="s">
        <v>629</v>
      </c>
      <c r="RG5" s="66" t="s">
        <v>630</v>
      </c>
      <c r="RH5" s="66" t="s">
        <v>631</v>
      </c>
      <c r="RI5" s="66" t="s">
        <v>632</v>
      </c>
      <c r="RJ5" s="66" t="s">
        <v>633</v>
      </c>
      <c r="RK5" s="66" t="s">
        <v>634</v>
      </c>
      <c r="RL5" s="66" t="s">
        <v>635</v>
      </c>
      <c r="RM5" s="66" t="s">
        <v>636</v>
      </c>
      <c r="RN5" s="66" t="s">
        <v>637</v>
      </c>
      <c r="RO5" s="66" t="s">
        <v>638</v>
      </c>
      <c r="RP5" s="66" t="s">
        <v>639</v>
      </c>
      <c r="RQ5" s="66" t="s">
        <v>640</v>
      </c>
      <c r="RR5" s="66" t="s">
        <v>641</v>
      </c>
      <c r="RS5" s="66" t="s">
        <v>642</v>
      </c>
      <c r="RT5" s="66" t="s">
        <v>643</v>
      </c>
      <c r="RU5" s="66" t="s">
        <v>644</v>
      </c>
      <c r="RV5" s="66" t="s">
        <v>645</v>
      </c>
      <c r="RW5" s="66" t="s">
        <v>646</v>
      </c>
      <c r="RX5" s="66" t="s">
        <v>647</v>
      </c>
      <c r="RY5" s="66" t="s">
        <v>648</v>
      </c>
      <c r="RZ5" s="66" t="s">
        <v>649</v>
      </c>
      <c r="SA5" s="66" t="s">
        <v>650</v>
      </c>
      <c r="SB5" s="66" t="s">
        <v>651</v>
      </c>
      <c r="SC5" s="66" t="s">
        <v>652</v>
      </c>
      <c r="SD5" s="66" t="s">
        <v>653</v>
      </c>
      <c r="SE5" s="65" t="s">
        <v>725</v>
      </c>
      <c r="SF5" s="65" t="s">
        <v>726</v>
      </c>
      <c r="SG5" s="65" t="s">
        <v>727</v>
      </c>
      <c r="SH5" s="65" t="s">
        <v>728</v>
      </c>
      <c r="SI5" s="65" t="s">
        <v>729</v>
      </c>
      <c r="SJ5" s="65" t="s">
        <v>730</v>
      </c>
      <c r="SK5" s="65" t="s">
        <v>731</v>
      </c>
      <c r="SL5" s="65" t="s">
        <v>732</v>
      </c>
      <c r="SM5" s="65" t="s">
        <v>733</v>
      </c>
      <c r="SN5" s="65" t="s">
        <v>734</v>
      </c>
      <c r="SO5" s="65" t="s">
        <v>735</v>
      </c>
      <c r="SP5" s="65" t="s">
        <v>736</v>
      </c>
      <c r="SQ5" s="65" t="s">
        <v>737</v>
      </c>
      <c r="SR5" s="65" t="s">
        <v>738</v>
      </c>
      <c r="SS5" s="65" t="s">
        <v>739</v>
      </c>
      <c r="ST5" s="65" t="s">
        <v>740</v>
      </c>
      <c r="SU5" s="65" t="s">
        <v>741</v>
      </c>
      <c r="SV5" s="65" t="s">
        <v>742</v>
      </c>
      <c r="SW5" s="65" t="s">
        <v>743</v>
      </c>
      <c r="SX5" s="65" t="s">
        <v>744</v>
      </c>
      <c r="SY5" s="65" t="s">
        <v>745</v>
      </c>
      <c r="SZ5" s="65" t="s">
        <v>746</v>
      </c>
      <c r="TA5" s="65" t="s">
        <v>747</v>
      </c>
      <c r="TB5" s="65" t="s">
        <v>748</v>
      </c>
      <c r="TC5" s="65" t="s">
        <v>749</v>
      </c>
      <c r="TD5" s="65" t="s">
        <v>750</v>
      </c>
      <c r="TE5" s="65" t="s">
        <v>751</v>
      </c>
    </row>
    <row r="6" spans="1:525" s="112" customFormat="1" ht="15" customHeight="1" x14ac:dyDescent="0.2">
      <c r="A6" s="6" t="s">
        <v>720</v>
      </c>
      <c r="B6" s="6" t="s">
        <v>73</v>
      </c>
      <c r="C6" s="8">
        <v>100134628</v>
      </c>
      <c r="D6" s="7" t="s">
        <v>138</v>
      </c>
      <c r="E6" s="8" t="s">
        <v>199</v>
      </c>
      <c r="F6" s="107" t="s">
        <v>48</v>
      </c>
      <c r="G6" s="8">
        <v>60</v>
      </c>
      <c r="H6" s="8" t="s">
        <v>47</v>
      </c>
      <c r="I6" s="107" t="s">
        <v>122</v>
      </c>
      <c r="J6" s="8" t="s">
        <v>121</v>
      </c>
      <c r="K6" s="108" t="s">
        <v>108</v>
      </c>
      <c r="L6" s="8" t="s">
        <v>64</v>
      </c>
      <c r="M6" s="8" t="s">
        <v>35</v>
      </c>
      <c r="N6" s="8" t="s">
        <v>75</v>
      </c>
      <c r="O6" s="8" t="s">
        <v>141</v>
      </c>
      <c r="P6" s="8">
        <v>5</v>
      </c>
      <c r="Q6" s="8" t="s">
        <v>34</v>
      </c>
      <c r="R6" s="8" t="s">
        <v>23</v>
      </c>
      <c r="S6" s="109">
        <v>0</v>
      </c>
      <c r="T6" s="110">
        <v>0</v>
      </c>
      <c r="U6" s="99">
        <v>11.62</v>
      </c>
      <c r="V6" s="109">
        <v>0</v>
      </c>
      <c r="W6" s="109">
        <v>0</v>
      </c>
      <c r="X6" s="109"/>
      <c r="Y6" s="109">
        <v>0.19</v>
      </c>
      <c r="Z6" s="109">
        <v>0.20499999999999999</v>
      </c>
      <c r="AA6" s="109">
        <v>0.2</v>
      </c>
      <c r="AB6" s="109">
        <v>0.18</v>
      </c>
      <c r="AC6" s="109">
        <v>0.20499999999999999</v>
      </c>
      <c r="AD6" s="109">
        <v>0.2</v>
      </c>
      <c r="AE6" s="109">
        <v>0.17</v>
      </c>
      <c r="AF6" s="109">
        <v>0.17</v>
      </c>
      <c r="AG6" s="109">
        <v>0.19</v>
      </c>
      <c r="AH6" s="109">
        <v>0.23</v>
      </c>
      <c r="AI6" s="109">
        <v>0.18</v>
      </c>
      <c r="AJ6" s="109">
        <v>0.17</v>
      </c>
      <c r="AK6" s="109">
        <v>0.17</v>
      </c>
      <c r="AL6" s="109">
        <v>0.19</v>
      </c>
      <c r="AM6" s="109">
        <v>0.2</v>
      </c>
      <c r="AN6" s="109">
        <v>0.20499999999999999</v>
      </c>
      <c r="AO6" s="109">
        <v>0.22500000000000001</v>
      </c>
      <c r="AP6" s="109">
        <v>0.19500000000000001</v>
      </c>
      <c r="AQ6" s="109">
        <v>0.22</v>
      </c>
      <c r="AR6" s="109">
        <v>0.2</v>
      </c>
      <c r="AS6" s="109">
        <v>0.19500000000000001</v>
      </c>
      <c r="AT6" s="109">
        <v>0.2</v>
      </c>
      <c r="AU6" s="109">
        <v>0.17</v>
      </c>
      <c r="AV6" s="109">
        <v>0.17</v>
      </c>
      <c r="AW6" s="109">
        <v>0.2</v>
      </c>
      <c r="AX6" s="109">
        <v>0.18</v>
      </c>
      <c r="AY6" s="109">
        <v>0.2</v>
      </c>
      <c r="AZ6" s="109">
        <v>7.0000000000000007E-2</v>
      </c>
      <c r="BA6" s="109">
        <v>7.0000000000000007E-2</v>
      </c>
      <c r="BB6" s="109">
        <v>7.0000000000000007E-2</v>
      </c>
      <c r="BC6" s="109">
        <v>7.0000000000000007E-2</v>
      </c>
      <c r="BD6" s="109">
        <v>7.0000000000000007E-2</v>
      </c>
      <c r="BE6" s="109">
        <v>7.0000000000000007E-2</v>
      </c>
      <c r="BF6" s="109">
        <v>7.0000000000000007E-2</v>
      </c>
      <c r="BG6" s="109">
        <v>7.0000000000000007E-2</v>
      </c>
      <c r="BH6" s="109">
        <v>7.0000000000000007E-2</v>
      </c>
      <c r="BI6" s="109">
        <v>7.0000000000000007E-2</v>
      </c>
      <c r="BJ6" s="109">
        <v>0.12</v>
      </c>
      <c r="BK6" s="109">
        <v>7.0000000000000007E-2</v>
      </c>
      <c r="BL6" s="109">
        <v>7.0000000000000007E-2</v>
      </c>
      <c r="BM6" s="109">
        <v>7.0000000000000007E-2</v>
      </c>
      <c r="BN6" s="109">
        <v>7.0000000000000007E-2</v>
      </c>
      <c r="BO6" s="109">
        <v>7.0000000000000007E-2</v>
      </c>
      <c r="BP6" s="109">
        <v>7.0000000000000007E-2</v>
      </c>
      <c r="BQ6" s="109">
        <v>0.12</v>
      </c>
      <c r="BR6" s="109">
        <v>0.12</v>
      </c>
      <c r="BS6" s="109">
        <v>7.0000000000000007E-2</v>
      </c>
      <c r="BT6" s="109">
        <v>7.0000000000000007E-2</v>
      </c>
      <c r="BU6" s="109">
        <v>7.0000000000000007E-2</v>
      </c>
      <c r="BV6" s="109">
        <v>0.12</v>
      </c>
      <c r="BW6" s="109">
        <v>0.12</v>
      </c>
      <c r="BX6" s="109">
        <v>7.0000000000000007E-2</v>
      </c>
      <c r="BY6" s="109">
        <v>0.18</v>
      </c>
      <c r="BZ6" s="109">
        <v>7.0000000000000007E-2</v>
      </c>
      <c r="CA6" s="109" t="s">
        <v>369</v>
      </c>
      <c r="CB6" s="109" t="s">
        <v>425</v>
      </c>
      <c r="CC6" s="109" t="s">
        <v>369</v>
      </c>
      <c r="CD6" s="109" t="s">
        <v>425</v>
      </c>
      <c r="CE6" s="109" t="s">
        <v>425</v>
      </c>
      <c r="CF6" s="109" t="s">
        <v>369</v>
      </c>
      <c r="CG6" s="109" t="s">
        <v>369</v>
      </c>
      <c r="CH6" s="109" t="s">
        <v>425</v>
      </c>
      <c r="CI6" s="109" t="s">
        <v>369</v>
      </c>
      <c r="CJ6" s="109" t="s">
        <v>425</v>
      </c>
      <c r="CK6" s="109" t="s">
        <v>425</v>
      </c>
      <c r="CL6" s="109" t="s">
        <v>425</v>
      </c>
      <c r="CM6" s="109" t="s">
        <v>425</v>
      </c>
      <c r="CN6" s="109" t="s">
        <v>369</v>
      </c>
      <c r="CO6" s="109" t="s">
        <v>369</v>
      </c>
      <c r="CP6" s="109" t="s">
        <v>425</v>
      </c>
      <c r="CQ6" s="109" t="s">
        <v>369</v>
      </c>
      <c r="CR6" s="109" t="s">
        <v>369</v>
      </c>
      <c r="CS6" s="109" t="s">
        <v>425</v>
      </c>
      <c r="CT6" s="109" t="s">
        <v>369</v>
      </c>
      <c r="CU6" s="109" t="s">
        <v>369</v>
      </c>
      <c r="CV6" s="109" t="s">
        <v>369</v>
      </c>
      <c r="CW6" s="109" t="s">
        <v>369</v>
      </c>
      <c r="CX6" s="109" t="s">
        <v>369</v>
      </c>
      <c r="CY6" s="109" t="s">
        <v>369</v>
      </c>
      <c r="CZ6" s="109" t="s">
        <v>369</v>
      </c>
      <c r="DA6" s="109" t="s">
        <v>369</v>
      </c>
      <c r="DB6" s="109" t="s">
        <v>369</v>
      </c>
      <c r="DC6" s="109" t="s">
        <v>425</v>
      </c>
      <c r="DD6" s="109" t="s">
        <v>369</v>
      </c>
      <c r="DE6" s="109" t="s">
        <v>425</v>
      </c>
      <c r="DF6" s="109" t="s">
        <v>425</v>
      </c>
      <c r="DG6" s="109" t="s">
        <v>369</v>
      </c>
      <c r="DH6" s="109" t="s">
        <v>369</v>
      </c>
      <c r="DI6" s="109" t="s">
        <v>425</v>
      </c>
      <c r="DJ6" s="109" t="s">
        <v>369</v>
      </c>
      <c r="DK6" s="109" t="s">
        <v>425</v>
      </c>
      <c r="DL6" s="109" t="s">
        <v>425</v>
      </c>
      <c r="DM6" s="109" t="s">
        <v>425</v>
      </c>
      <c r="DN6" s="109" t="s">
        <v>425</v>
      </c>
      <c r="DO6" s="109" t="s">
        <v>369</v>
      </c>
      <c r="DP6" s="109" t="s">
        <v>369</v>
      </c>
      <c r="DQ6" s="109" t="s">
        <v>425</v>
      </c>
      <c r="DR6" s="109" t="s">
        <v>369</v>
      </c>
      <c r="DS6" s="109" t="s">
        <v>369</v>
      </c>
      <c r="DT6" s="109" t="s">
        <v>425</v>
      </c>
      <c r="DU6" s="109" t="s">
        <v>369</v>
      </c>
      <c r="DV6" s="109" t="s">
        <v>369</v>
      </c>
      <c r="DW6" s="109" t="s">
        <v>369</v>
      </c>
      <c r="DX6" s="109" t="s">
        <v>369</v>
      </c>
      <c r="DY6" s="109" t="s">
        <v>369</v>
      </c>
      <c r="DZ6" s="109" t="s">
        <v>369</v>
      </c>
      <c r="EA6" s="109" t="s">
        <v>369</v>
      </c>
      <c r="EB6" s="109" t="s">
        <v>369</v>
      </c>
      <c r="EC6" s="109" t="s">
        <v>369</v>
      </c>
      <c r="ED6" s="109" t="s">
        <v>425</v>
      </c>
      <c r="EE6" s="109" t="s">
        <v>369</v>
      </c>
      <c r="EF6" s="109" t="s">
        <v>425</v>
      </c>
      <c r="EG6" s="109" t="s">
        <v>425</v>
      </c>
      <c r="EH6" s="109" t="s">
        <v>369</v>
      </c>
      <c r="EI6" s="109" t="s">
        <v>369</v>
      </c>
      <c r="EJ6" s="109" t="s">
        <v>425</v>
      </c>
      <c r="EK6" s="109" t="s">
        <v>369</v>
      </c>
      <c r="EL6" s="109" t="s">
        <v>425</v>
      </c>
      <c r="EM6" s="109" t="s">
        <v>425</v>
      </c>
      <c r="EN6" s="109" t="s">
        <v>425</v>
      </c>
      <c r="EO6" s="109" t="s">
        <v>425</v>
      </c>
      <c r="EP6" s="109" t="s">
        <v>369</v>
      </c>
      <c r="EQ6" s="109" t="s">
        <v>369</v>
      </c>
      <c r="ER6" s="109" t="s">
        <v>425</v>
      </c>
      <c r="ES6" s="109" t="s">
        <v>369</v>
      </c>
      <c r="ET6" s="109" t="s">
        <v>369</v>
      </c>
      <c r="EU6" s="109" t="s">
        <v>425</v>
      </c>
      <c r="EV6" s="109" t="s">
        <v>369</v>
      </c>
      <c r="EW6" s="109" t="s">
        <v>369</v>
      </c>
      <c r="EX6" s="109" t="s">
        <v>369</v>
      </c>
      <c r="EY6" s="109" t="s">
        <v>369</v>
      </c>
      <c r="EZ6" s="109" t="s">
        <v>369</v>
      </c>
      <c r="FA6" s="109" t="s">
        <v>369</v>
      </c>
      <c r="FB6" s="109" t="s">
        <v>369</v>
      </c>
      <c r="FC6" s="109" t="s">
        <v>369</v>
      </c>
      <c r="FD6" s="111">
        <v>0.12903225806451601</v>
      </c>
      <c r="FE6" s="111">
        <v>0.14516129032258052</v>
      </c>
      <c r="FF6" s="111">
        <v>0.13978494623655902</v>
      </c>
      <c r="FG6" s="111">
        <v>0.11827956989247301</v>
      </c>
      <c r="FH6" s="111">
        <v>0.14516129032258052</v>
      </c>
      <c r="FI6" s="111">
        <v>0.13978494623655902</v>
      </c>
      <c r="FJ6" s="111">
        <v>0.10752688172043012</v>
      </c>
      <c r="FK6" s="111">
        <v>0.10752688172043012</v>
      </c>
      <c r="FL6" s="111">
        <v>0.12903225806451601</v>
      </c>
      <c r="FM6" s="111">
        <v>0.17204301075268813</v>
      </c>
      <c r="FN6" s="111">
        <v>6.8181818181818121E-2</v>
      </c>
      <c r="FO6" s="111">
        <v>0.10752688172043012</v>
      </c>
      <c r="FP6" s="111">
        <v>0.10752688172043012</v>
      </c>
      <c r="FQ6" s="111">
        <v>0.12903225806451601</v>
      </c>
      <c r="FR6" s="111">
        <v>0.13978494623655902</v>
      </c>
      <c r="FS6" s="111">
        <v>0.14516129032258052</v>
      </c>
      <c r="FT6" s="111">
        <v>0.16666666666666663</v>
      </c>
      <c r="FU6" s="111">
        <v>8.5227272727272818E-2</v>
      </c>
      <c r="FV6" s="111">
        <v>0.11363636363636365</v>
      </c>
      <c r="FW6" s="111">
        <v>0.13978494623655902</v>
      </c>
      <c r="FX6" s="111">
        <v>0.13440860215053763</v>
      </c>
      <c r="FY6" s="111">
        <v>0.13978494623655902</v>
      </c>
      <c r="FZ6" s="111">
        <v>5.6818181818181879E-2</v>
      </c>
      <c r="GA6" s="111">
        <v>5.6818181818181879E-2</v>
      </c>
      <c r="GB6" s="111">
        <v>0.13978494623655902</v>
      </c>
      <c r="GC6" s="111">
        <v>0</v>
      </c>
      <c r="GD6" s="111">
        <v>0.13978494623655902</v>
      </c>
      <c r="GE6" s="99">
        <v>9.6379680856388976</v>
      </c>
      <c r="GF6" s="99">
        <v>9.8198154028005842</v>
      </c>
      <c r="GG6" s="99">
        <v>9.7584395925700012</v>
      </c>
      <c r="GH6" s="99">
        <v>9.5204288708000018</v>
      </c>
      <c r="GI6" s="99">
        <v>9.8198154028005842</v>
      </c>
      <c r="GJ6" s="99">
        <v>9.7584395925700012</v>
      </c>
      <c r="GK6" s="99">
        <v>9.4057267437646033</v>
      </c>
      <c r="GL6" s="99">
        <v>9.4057267437646033</v>
      </c>
      <c r="GM6" s="99">
        <v>9.6379680856388976</v>
      </c>
      <c r="GN6" s="99">
        <v>10.138637919525399</v>
      </c>
      <c r="GO6" s="99">
        <v>9.5204288708000018</v>
      </c>
      <c r="GP6" s="99">
        <v>9.4057267437646033</v>
      </c>
      <c r="GQ6" s="99">
        <v>9.4057267437646033</v>
      </c>
      <c r="GR6" s="99">
        <v>9.6379680856388976</v>
      </c>
      <c r="GS6" s="99">
        <v>9.7584395925700012</v>
      </c>
      <c r="GT6" s="99">
        <v>9.8198154028005842</v>
      </c>
      <c r="GU6" s="99">
        <v>10.073232573183004</v>
      </c>
      <c r="GV6" s="99">
        <v>9.6978312987479995</v>
      </c>
      <c r="GW6" s="99">
        <v>10.008655504152369</v>
      </c>
      <c r="GX6" s="99">
        <v>9.7584395925700012</v>
      </c>
      <c r="GY6" s="99">
        <v>9.6978312987479995</v>
      </c>
      <c r="GZ6" s="99">
        <v>9.7584395925700012</v>
      </c>
      <c r="HA6" s="99">
        <v>9.4057267437646033</v>
      </c>
      <c r="HB6" s="99">
        <v>9.4057267437646033</v>
      </c>
      <c r="HC6" s="99">
        <v>9.7584395925700012</v>
      </c>
      <c r="HD6" s="99">
        <v>9.5204288708000018</v>
      </c>
      <c r="HE6" s="99">
        <v>9.7584395925700012</v>
      </c>
      <c r="HF6" s="99">
        <v>13.323925477618134</v>
      </c>
      <c r="HG6" s="99">
        <v>13.575318725721683</v>
      </c>
      <c r="HH6" s="99">
        <v>13.490470268622179</v>
      </c>
      <c r="HI6" s="99">
        <v>13.161434408411882</v>
      </c>
      <c r="HJ6" s="99">
        <v>13.575318725721683</v>
      </c>
      <c r="HK6" s="99">
        <v>13.490470268622179</v>
      </c>
      <c r="HL6" s="99">
        <v>13.002865446659335</v>
      </c>
      <c r="HM6" s="99">
        <v>13.002865446659335</v>
      </c>
      <c r="HN6" s="99">
        <v>13.323925477618134</v>
      </c>
      <c r="HO6" s="99">
        <v>14.016072151722106</v>
      </c>
      <c r="HP6" s="99">
        <v>13.161434408411882</v>
      </c>
      <c r="HQ6" s="99">
        <v>13.002865446659335</v>
      </c>
      <c r="HR6" s="99">
        <v>13.002865446659335</v>
      </c>
      <c r="HS6" s="99">
        <v>13.323925477618134</v>
      </c>
      <c r="HT6" s="99">
        <v>13.490470268622179</v>
      </c>
      <c r="HU6" s="99">
        <v>13.575318725721683</v>
      </c>
      <c r="HV6" s="99">
        <v>13.925653097336319</v>
      </c>
      <c r="HW6" s="99">
        <v>13.406682857932035</v>
      </c>
      <c r="HX6" s="99">
        <v>13.836379087744062</v>
      </c>
      <c r="HY6" s="99">
        <v>13.490470268622179</v>
      </c>
      <c r="HZ6" s="99">
        <v>13.406682857932035</v>
      </c>
      <c r="IA6" s="99">
        <v>13.490470268622179</v>
      </c>
      <c r="IB6" s="99">
        <v>13.002865446659335</v>
      </c>
      <c r="IC6" s="99">
        <v>13.002865446659335</v>
      </c>
      <c r="ID6" s="99">
        <v>13.490470268622179</v>
      </c>
      <c r="IE6" s="99">
        <v>13.161434408411882</v>
      </c>
      <c r="IF6" s="99">
        <v>13.490470268622179</v>
      </c>
      <c r="IG6" s="111">
        <v>0</v>
      </c>
      <c r="IH6" s="111">
        <v>5.3763440860215006E-2</v>
      </c>
      <c r="II6" s="111">
        <v>0.10752688172043012</v>
      </c>
      <c r="IJ6" s="111">
        <v>0.11290322580645162</v>
      </c>
      <c r="IK6" s="111">
        <v>0.11827956989247301</v>
      </c>
      <c r="IL6" s="111">
        <v>0.12903225806451601</v>
      </c>
      <c r="IM6" s="111">
        <v>0.13440860215053763</v>
      </c>
      <c r="IN6" s="111">
        <v>0.13978494623655902</v>
      </c>
      <c r="IO6" s="111">
        <v>0.14516129032258052</v>
      </c>
      <c r="IP6" s="111">
        <v>0.15053763440860202</v>
      </c>
      <c r="IQ6" s="111">
        <v>0.16129032258064513</v>
      </c>
      <c r="IR6" s="111">
        <v>0.16666666666666663</v>
      </c>
      <c r="IS6" s="111">
        <v>0.17204301075268813</v>
      </c>
      <c r="IT6" s="111">
        <v>5.3763440860215006E-2</v>
      </c>
      <c r="IU6" s="111">
        <v>0.10752688172043012</v>
      </c>
      <c r="IV6" s="111">
        <v>0.11290322580645162</v>
      </c>
      <c r="IW6" s="111">
        <v>0.11827956989247301</v>
      </c>
      <c r="IX6" s="111">
        <v>0.12903225806451601</v>
      </c>
      <c r="IY6" s="111">
        <v>0.13440860215053763</v>
      </c>
      <c r="IZ6" s="111">
        <v>0.13978494623655902</v>
      </c>
      <c r="JA6" s="111">
        <v>0.15053763440860202</v>
      </c>
      <c r="JB6" s="111">
        <v>0.16129032258064513</v>
      </c>
      <c r="JC6" s="99">
        <v>7.8067516740560006</v>
      </c>
      <c r="JD6" s="99">
        <v>8.8713069895311172</v>
      </c>
      <c r="JE6" s="99">
        <v>9.4057267437646033</v>
      </c>
      <c r="JF6" s="99">
        <v>9.4627255514140831</v>
      </c>
      <c r="JG6" s="99">
        <v>9.5204288708000018</v>
      </c>
      <c r="JH6" s="99">
        <v>9.6379680856388976</v>
      </c>
      <c r="JI6" s="99">
        <v>9.6978312987479995</v>
      </c>
      <c r="JJ6" s="99">
        <v>9.7584395925700012</v>
      </c>
      <c r="JK6" s="99">
        <v>9.8198154028005842</v>
      </c>
      <c r="JL6" s="99">
        <v>9.8819671571686332</v>
      </c>
      <c r="JM6" s="99">
        <v>10.008655504152369</v>
      </c>
      <c r="JN6" s="99">
        <v>10.073232573183004</v>
      </c>
      <c r="JO6" s="99">
        <v>10.138637919525399</v>
      </c>
      <c r="JP6" s="99">
        <v>8.8713069895311172</v>
      </c>
      <c r="JQ6" s="99">
        <v>9.4057267437646033</v>
      </c>
      <c r="JR6" s="99">
        <v>9.4627255514140831</v>
      </c>
      <c r="JS6" s="99">
        <v>9.5204288708000018</v>
      </c>
      <c r="JT6" s="99">
        <v>9.6379680856388976</v>
      </c>
      <c r="JU6" s="99">
        <v>9.6978312987479995</v>
      </c>
      <c r="JV6" s="99">
        <v>9.7584395925700012</v>
      </c>
      <c r="JW6" s="99">
        <v>9.8819671571686332</v>
      </c>
      <c r="JX6" s="99">
        <v>10.008655504152369</v>
      </c>
      <c r="JY6" s="99">
        <v>10.792376214897743</v>
      </c>
      <c r="JZ6" s="99">
        <v>12.264061487577544</v>
      </c>
      <c r="KA6" s="99">
        <v>13.002865446659335</v>
      </c>
      <c r="KB6" s="99">
        <v>13.081662954462498</v>
      </c>
      <c r="KC6" s="99">
        <v>13.161434408411882</v>
      </c>
      <c r="KD6" s="99">
        <v>13.323925477618134</v>
      </c>
      <c r="KE6" s="99">
        <v>13.406682857932035</v>
      </c>
      <c r="KF6" s="99">
        <v>13.490470268622179</v>
      </c>
      <c r="KG6" s="99">
        <v>13.575318725721683</v>
      </c>
      <c r="KH6" s="99">
        <v>13.661239880071326</v>
      </c>
      <c r="KI6" s="99">
        <v>13.836379087744062</v>
      </c>
      <c r="KJ6" s="99">
        <v>13.925653097336319</v>
      </c>
      <c r="KK6" s="99">
        <v>14.016072151722106</v>
      </c>
      <c r="KL6" s="99">
        <v>12.264061487577544</v>
      </c>
      <c r="KM6" s="99">
        <v>13.002865446659335</v>
      </c>
      <c r="KN6" s="99">
        <v>13.081662954462498</v>
      </c>
      <c r="KO6" s="99">
        <v>13.161434408411882</v>
      </c>
      <c r="KP6" s="99">
        <v>13.323925477618134</v>
      </c>
      <c r="KQ6" s="99">
        <v>13.406682857932035</v>
      </c>
      <c r="KR6" s="99">
        <v>13.490470268622179</v>
      </c>
      <c r="KS6" s="99">
        <v>13.661239880071326</v>
      </c>
      <c r="KT6" s="99">
        <v>13.836379087744062</v>
      </c>
      <c r="KU6" s="111" t="s">
        <v>765</v>
      </c>
      <c r="KV6" s="111" t="s">
        <v>765</v>
      </c>
      <c r="KW6" s="111" t="s">
        <v>765</v>
      </c>
      <c r="KX6" s="111" t="s">
        <v>765</v>
      </c>
      <c r="KY6" s="111" t="s">
        <v>765</v>
      </c>
      <c r="KZ6" s="111" t="s">
        <v>765</v>
      </c>
      <c r="LA6" s="111" t="s">
        <v>765</v>
      </c>
      <c r="LB6" s="111" t="s">
        <v>765</v>
      </c>
      <c r="LC6" s="111" t="s">
        <v>765</v>
      </c>
      <c r="LD6" s="111" t="s">
        <v>765</v>
      </c>
      <c r="LE6" s="111">
        <v>6.8181818181818121E-2</v>
      </c>
      <c r="LF6" s="111" t="s">
        <v>765</v>
      </c>
      <c r="LG6" s="111" t="s">
        <v>765</v>
      </c>
      <c r="LH6" s="111" t="s">
        <v>765</v>
      </c>
      <c r="LI6" s="111" t="s">
        <v>765</v>
      </c>
      <c r="LJ6" s="111" t="s">
        <v>765</v>
      </c>
      <c r="LK6" s="111" t="s">
        <v>765</v>
      </c>
      <c r="LL6" s="111">
        <v>8.5227272727272818E-2</v>
      </c>
      <c r="LM6" s="111">
        <v>0.11363636363636365</v>
      </c>
      <c r="LN6" s="111" t="s">
        <v>765</v>
      </c>
      <c r="LO6" s="111" t="s">
        <v>765</v>
      </c>
      <c r="LP6" s="111" t="s">
        <v>765</v>
      </c>
      <c r="LQ6" s="111">
        <v>5.6818181818181879E-2</v>
      </c>
      <c r="LR6" s="111">
        <v>5.6818181818181879E-2</v>
      </c>
      <c r="LS6" s="111" t="s">
        <v>765</v>
      </c>
      <c r="LT6" s="111">
        <v>0</v>
      </c>
      <c r="LU6" s="111" t="s">
        <v>765</v>
      </c>
      <c r="LV6" s="99" t="s">
        <v>765</v>
      </c>
      <c r="LW6" s="99" t="s">
        <v>765</v>
      </c>
      <c r="LX6" s="99" t="s">
        <v>765</v>
      </c>
      <c r="LY6" s="99" t="s">
        <v>765</v>
      </c>
      <c r="LZ6" s="99" t="s">
        <v>765</v>
      </c>
      <c r="MA6" s="99" t="s">
        <v>765</v>
      </c>
      <c r="MB6" s="99" t="s">
        <v>765</v>
      </c>
      <c r="MC6" s="99" t="s">
        <v>765</v>
      </c>
      <c r="MD6" s="99" t="s">
        <v>765</v>
      </c>
      <c r="ME6" s="99" t="s">
        <v>765</v>
      </c>
      <c r="MF6" s="99" t="s">
        <v>765</v>
      </c>
      <c r="MG6" s="99" t="s">
        <v>765</v>
      </c>
      <c r="MH6" s="99" t="s">
        <v>765</v>
      </c>
      <c r="MI6" s="99" t="s">
        <v>765</v>
      </c>
      <c r="MJ6" s="99" t="s">
        <v>765</v>
      </c>
      <c r="MK6" s="99" t="s">
        <v>765</v>
      </c>
      <c r="ML6" s="99" t="s">
        <v>765</v>
      </c>
      <c r="MM6" s="99" t="s">
        <v>765</v>
      </c>
      <c r="MN6" s="99" t="s">
        <v>765</v>
      </c>
      <c r="MO6" s="99" t="s">
        <v>765</v>
      </c>
      <c r="MP6" s="99" t="s">
        <v>765</v>
      </c>
      <c r="MQ6" s="99" t="s">
        <v>765</v>
      </c>
      <c r="MR6" s="99" t="s">
        <v>765</v>
      </c>
      <c r="MS6" s="99" t="s">
        <v>765</v>
      </c>
      <c r="MT6" s="99" t="s">
        <v>765</v>
      </c>
      <c r="MU6" s="99" t="s">
        <v>765</v>
      </c>
      <c r="MV6" s="99" t="s">
        <v>765</v>
      </c>
      <c r="MW6" s="99" t="s">
        <v>765</v>
      </c>
      <c r="MX6" s="99" t="s">
        <v>765</v>
      </c>
      <c r="MY6" s="99" t="s">
        <v>765</v>
      </c>
      <c r="MZ6" s="99" t="s">
        <v>765</v>
      </c>
      <c r="NA6" s="99" t="s">
        <v>765</v>
      </c>
      <c r="NB6" s="99" t="s">
        <v>765</v>
      </c>
      <c r="NC6" s="99" t="s">
        <v>765</v>
      </c>
      <c r="ND6" s="99" t="s">
        <v>765</v>
      </c>
      <c r="NE6" s="99" t="s">
        <v>765</v>
      </c>
      <c r="NF6" s="99" t="s">
        <v>765</v>
      </c>
      <c r="NG6" s="99" t="s">
        <v>765</v>
      </c>
      <c r="NH6" s="99" t="s">
        <v>765</v>
      </c>
      <c r="NI6" s="99" t="s">
        <v>765</v>
      </c>
      <c r="NJ6" s="99" t="s">
        <v>765</v>
      </c>
      <c r="NK6" s="99" t="s">
        <v>765</v>
      </c>
      <c r="NL6" s="99" t="s">
        <v>765</v>
      </c>
      <c r="NM6" s="99" t="s">
        <v>765</v>
      </c>
      <c r="NN6" s="99" t="s">
        <v>765</v>
      </c>
      <c r="NO6" s="99" t="s">
        <v>765</v>
      </c>
      <c r="NP6" s="99" t="s">
        <v>765</v>
      </c>
      <c r="NQ6" s="99" t="s">
        <v>765</v>
      </c>
      <c r="NR6" s="99" t="s">
        <v>765</v>
      </c>
      <c r="NS6" s="99" t="s">
        <v>765</v>
      </c>
      <c r="NT6" s="99" t="s">
        <v>765</v>
      </c>
      <c r="NU6" s="99" t="s">
        <v>765</v>
      </c>
      <c r="NV6" s="99" t="s">
        <v>765</v>
      </c>
      <c r="NW6" s="99" t="s">
        <v>765</v>
      </c>
      <c r="NZ6" s="109">
        <v>0.08</v>
      </c>
      <c r="OA6" s="99">
        <v>7.7228105563635561</v>
      </c>
      <c r="OB6" s="99">
        <v>7.7228096619444599</v>
      </c>
      <c r="OC6" s="99">
        <v>7.7228081076683024</v>
      </c>
      <c r="OD6" s="99">
        <v>7.7228081076683042</v>
      </c>
      <c r="OE6" s="99">
        <v>7.7228096619444599</v>
      </c>
      <c r="OF6" s="99">
        <v>7.7228081076683024</v>
      </c>
      <c r="OG6" s="99">
        <v>7.722809614557689</v>
      </c>
      <c r="OH6" s="99">
        <v>7.722809614557689</v>
      </c>
      <c r="OI6" s="99">
        <v>7.7228105563635561</v>
      </c>
      <c r="OJ6" s="99">
        <v>7.7228076367653689</v>
      </c>
      <c r="OK6" s="99">
        <v>8.1616040228767304</v>
      </c>
      <c r="OL6" s="99">
        <v>7.722809614557689</v>
      </c>
      <c r="OM6" s="99">
        <v>7.722809614557689</v>
      </c>
      <c r="ON6" s="99">
        <v>7.7228105563635561</v>
      </c>
      <c r="OO6" s="99">
        <v>7.7228081076683024</v>
      </c>
      <c r="OP6" s="99">
        <v>7.7228096619444599</v>
      </c>
      <c r="OQ6" s="99">
        <v>7.7228116394403026</v>
      </c>
      <c r="OR6" s="99">
        <v>8.1616066589236009</v>
      </c>
      <c r="OS6" s="99">
        <v>8.1616036247497057</v>
      </c>
      <c r="OT6" s="99">
        <v>7.7228081076683024</v>
      </c>
      <c r="OU6" s="99">
        <v>7.722810601992224</v>
      </c>
      <c r="OV6" s="99">
        <v>7.7228081076683024</v>
      </c>
      <c r="OW6" s="99">
        <v>8.1616056153848309</v>
      </c>
      <c r="OX6" s="99">
        <v>8.1616056153848309</v>
      </c>
      <c r="OY6" s="99">
        <v>7.7228081076683024</v>
      </c>
      <c r="OZ6" s="99">
        <v>8.7587945611360016</v>
      </c>
      <c r="PA6" s="99">
        <v>7.7228081076683024</v>
      </c>
      <c r="PB6" s="99">
        <v>0</v>
      </c>
      <c r="PC6" s="99">
        <v>0</v>
      </c>
      <c r="PD6" s="99">
        <v>0</v>
      </c>
      <c r="PE6" s="99">
        <v>0</v>
      </c>
      <c r="PF6" s="99">
        <v>0</v>
      </c>
      <c r="PG6" s="99">
        <v>0</v>
      </c>
      <c r="PH6" s="99">
        <v>0</v>
      </c>
      <c r="PI6" s="99">
        <v>0</v>
      </c>
      <c r="PJ6" s="99">
        <v>0</v>
      </c>
      <c r="PK6" s="99">
        <v>0</v>
      </c>
      <c r="PL6" s="99">
        <v>0</v>
      </c>
      <c r="PM6" s="99">
        <v>0</v>
      </c>
      <c r="PN6" s="99">
        <v>0</v>
      </c>
      <c r="PO6" s="99">
        <v>0</v>
      </c>
      <c r="PP6" s="99">
        <v>0</v>
      </c>
      <c r="PQ6" s="99">
        <v>0</v>
      </c>
      <c r="PR6" s="99">
        <v>0</v>
      </c>
      <c r="PS6" s="99">
        <v>0</v>
      </c>
      <c r="PT6" s="99">
        <v>0</v>
      </c>
      <c r="PU6" s="99">
        <v>0</v>
      </c>
      <c r="PV6" s="99">
        <v>0</v>
      </c>
      <c r="PW6" s="99">
        <v>0</v>
      </c>
      <c r="PX6" s="99">
        <v>0</v>
      </c>
      <c r="PY6" s="99">
        <v>0</v>
      </c>
      <c r="PZ6" s="99">
        <v>0</v>
      </c>
      <c r="QA6" s="99">
        <v>0</v>
      </c>
      <c r="QB6" s="99">
        <v>0</v>
      </c>
      <c r="QC6" s="99">
        <v>0</v>
      </c>
      <c r="QD6" s="99">
        <v>0</v>
      </c>
      <c r="QE6" s="99">
        <v>0</v>
      </c>
      <c r="QF6" s="99">
        <v>0</v>
      </c>
      <c r="QG6" s="99">
        <v>0</v>
      </c>
      <c r="QH6" s="99">
        <v>0</v>
      </c>
      <c r="QI6" s="99">
        <v>0</v>
      </c>
      <c r="QJ6" s="99">
        <v>0</v>
      </c>
      <c r="QK6" s="99">
        <v>0</v>
      </c>
      <c r="QL6" s="99">
        <v>0</v>
      </c>
      <c r="QM6" s="99">
        <v>0</v>
      </c>
      <c r="QN6" s="99">
        <v>0</v>
      </c>
      <c r="QO6" s="99">
        <v>0</v>
      </c>
      <c r="QP6" s="99">
        <v>0</v>
      </c>
      <c r="QQ6" s="99">
        <v>0</v>
      </c>
      <c r="QR6" s="99">
        <v>0</v>
      </c>
      <c r="QS6" s="99">
        <v>0</v>
      </c>
      <c r="QT6" s="99">
        <v>0</v>
      </c>
      <c r="QU6" s="99">
        <v>0</v>
      </c>
      <c r="QV6" s="99">
        <v>0</v>
      </c>
      <c r="QW6" s="99">
        <v>0</v>
      </c>
      <c r="QX6" s="99">
        <v>0</v>
      </c>
      <c r="QY6" s="99">
        <v>0</v>
      </c>
      <c r="QZ6" s="99">
        <v>0</v>
      </c>
      <c r="RA6" s="99">
        <v>0</v>
      </c>
      <c r="RB6" s="99">
        <v>0</v>
      </c>
      <c r="RC6" s="99">
        <v>0</v>
      </c>
      <c r="RD6" s="99">
        <v>7.7228105563635561</v>
      </c>
      <c r="RE6" s="99">
        <v>7.7228096619444599</v>
      </c>
      <c r="RF6" s="99">
        <v>7.7228081076683024</v>
      </c>
      <c r="RG6" s="99">
        <v>7.7228081076683042</v>
      </c>
      <c r="RH6" s="99">
        <v>7.7228096619444599</v>
      </c>
      <c r="RI6" s="99">
        <v>7.7228081076683024</v>
      </c>
      <c r="RJ6" s="99">
        <v>7.722809614557689</v>
      </c>
      <c r="RK6" s="99">
        <v>7.722809614557689</v>
      </c>
      <c r="RL6" s="99">
        <v>7.7228105563635561</v>
      </c>
      <c r="RM6" s="99">
        <v>7.7228076367653689</v>
      </c>
      <c r="RN6" s="99">
        <v>8.1616040228767304</v>
      </c>
      <c r="RO6" s="99">
        <v>7.722809614557689</v>
      </c>
      <c r="RP6" s="99">
        <v>7.722809614557689</v>
      </c>
      <c r="RQ6" s="99">
        <v>7.7228105563635561</v>
      </c>
      <c r="RR6" s="99">
        <v>7.7228081076683024</v>
      </c>
      <c r="RS6" s="99">
        <v>7.7228096619444599</v>
      </c>
      <c r="RT6" s="99">
        <v>7.7228116394403026</v>
      </c>
      <c r="RU6" s="99">
        <v>8.1616066589236009</v>
      </c>
      <c r="RV6" s="99">
        <v>8.1616036247497057</v>
      </c>
      <c r="RW6" s="99">
        <v>7.7228081076683024</v>
      </c>
      <c r="RX6" s="99">
        <v>7.722810601992224</v>
      </c>
      <c r="RY6" s="99">
        <v>7.7228081076683024</v>
      </c>
      <c r="RZ6" s="99">
        <v>8.1616056153848309</v>
      </c>
      <c r="SA6" s="99">
        <v>8.1616056153848309</v>
      </c>
      <c r="SB6" s="99">
        <v>7.7228081076683024</v>
      </c>
      <c r="SC6" s="99">
        <v>8.7587945611360016</v>
      </c>
      <c r="SD6" s="99">
        <v>7.7228081076683024</v>
      </c>
      <c r="SE6" s="99">
        <v>7.8067541493675074</v>
      </c>
      <c r="SF6" s="99">
        <v>7.8067532452264654</v>
      </c>
      <c r="SG6" s="99">
        <v>7.8067516740560015</v>
      </c>
      <c r="SH6" s="99">
        <v>7.8067516740560032</v>
      </c>
      <c r="SI6" s="99">
        <v>7.8067532452264654</v>
      </c>
      <c r="SJ6" s="99">
        <v>7.8067516740560015</v>
      </c>
      <c r="SK6" s="99">
        <v>7.8067531973246203</v>
      </c>
      <c r="SL6" s="99">
        <v>7.8067531973246203</v>
      </c>
      <c r="SM6" s="99">
        <v>7.8067541493675074</v>
      </c>
      <c r="SN6" s="99">
        <v>7.8067511980345579</v>
      </c>
      <c r="SO6" s="99">
        <v>7.8067516740560023</v>
      </c>
      <c r="SP6" s="99">
        <v>7.8067531973246203</v>
      </c>
      <c r="SQ6" s="99">
        <v>7.8067531973246203</v>
      </c>
      <c r="SR6" s="99">
        <v>7.8067541493675074</v>
      </c>
      <c r="SS6" s="99">
        <v>7.8067516740560015</v>
      </c>
      <c r="ST6" s="99">
        <v>7.8067532452264654</v>
      </c>
      <c r="SU6" s="99">
        <v>7.806755244216828</v>
      </c>
      <c r="SV6" s="99">
        <v>7.8067541954921396</v>
      </c>
      <c r="SW6" s="99">
        <v>7.8067512932388485</v>
      </c>
      <c r="SX6" s="99">
        <v>7.8067516740560015</v>
      </c>
      <c r="SY6" s="99">
        <v>7.8067541954921396</v>
      </c>
      <c r="SZ6" s="99">
        <v>7.8067516740560015</v>
      </c>
      <c r="TA6" s="99">
        <v>7.8067531973246203</v>
      </c>
      <c r="TB6" s="99">
        <v>7.8067531973246203</v>
      </c>
      <c r="TC6" s="99">
        <v>7.8067516740560015</v>
      </c>
      <c r="TD6" s="99">
        <v>7.8067516740560015</v>
      </c>
      <c r="TE6" s="99">
        <v>7.8067516740560015</v>
      </c>
    </row>
    <row r="7" spans="1:525" s="112" customFormat="1" ht="15" customHeight="1" x14ac:dyDescent="0.2">
      <c r="A7" s="6" t="s">
        <v>99</v>
      </c>
      <c r="B7" s="6" t="s">
        <v>73</v>
      </c>
      <c r="C7" s="8">
        <v>100185949</v>
      </c>
      <c r="D7" s="7" t="s">
        <v>137</v>
      </c>
      <c r="E7" s="8" t="s">
        <v>199</v>
      </c>
      <c r="F7" s="107" t="s">
        <v>50</v>
      </c>
      <c r="G7" s="8">
        <v>60</v>
      </c>
      <c r="H7" s="8" t="s">
        <v>49</v>
      </c>
      <c r="I7" s="107" t="s">
        <v>128</v>
      </c>
      <c r="J7" s="8" t="s">
        <v>112</v>
      </c>
      <c r="K7" s="108" t="s">
        <v>108</v>
      </c>
      <c r="L7" s="8" t="s">
        <v>62</v>
      </c>
      <c r="M7" s="8" t="s">
        <v>19</v>
      </c>
      <c r="N7" s="113" t="s">
        <v>63</v>
      </c>
      <c r="O7" s="113" t="s">
        <v>136</v>
      </c>
      <c r="P7" s="113">
        <v>5</v>
      </c>
      <c r="Q7" s="113" t="s">
        <v>34</v>
      </c>
      <c r="R7" s="113" t="s">
        <v>21</v>
      </c>
      <c r="S7" s="114">
        <v>0</v>
      </c>
      <c r="T7" s="110">
        <v>0</v>
      </c>
      <c r="U7" s="99">
        <v>19.649999999999999</v>
      </c>
      <c r="V7" s="109">
        <v>0</v>
      </c>
      <c r="W7" s="109">
        <v>0</v>
      </c>
      <c r="X7" s="109"/>
      <c r="Y7" s="109">
        <v>0.19</v>
      </c>
      <c r="Z7" s="109">
        <v>0.20499999999999999</v>
      </c>
      <c r="AA7" s="109">
        <v>0.2</v>
      </c>
      <c r="AB7" s="109">
        <v>0.18</v>
      </c>
      <c r="AC7" s="109">
        <v>0.20499999999999999</v>
      </c>
      <c r="AD7" s="109">
        <v>0.2</v>
      </c>
      <c r="AE7" s="109">
        <v>0.17</v>
      </c>
      <c r="AF7" s="109">
        <v>0.17</v>
      </c>
      <c r="AG7" s="109">
        <v>0.19</v>
      </c>
      <c r="AH7" s="109">
        <v>0.23</v>
      </c>
      <c r="AI7" s="109">
        <v>0.18</v>
      </c>
      <c r="AJ7" s="109">
        <v>0.17</v>
      </c>
      <c r="AK7" s="109">
        <v>0.17</v>
      </c>
      <c r="AL7" s="109">
        <v>0.19</v>
      </c>
      <c r="AM7" s="109">
        <v>0.2</v>
      </c>
      <c r="AN7" s="109">
        <v>0.20499999999999999</v>
      </c>
      <c r="AO7" s="109">
        <v>0.22500000000000001</v>
      </c>
      <c r="AP7" s="109">
        <v>0.19500000000000001</v>
      </c>
      <c r="AQ7" s="109">
        <v>0.22</v>
      </c>
      <c r="AR7" s="109">
        <v>0.2</v>
      </c>
      <c r="AS7" s="109">
        <v>0.19500000000000001</v>
      </c>
      <c r="AT7" s="109">
        <v>0.2</v>
      </c>
      <c r="AU7" s="109">
        <v>0.17</v>
      </c>
      <c r="AV7" s="109">
        <v>0.17</v>
      </c>
      <c r="AW7" s="109">
        <v>0.2</v>
      </c>
      <c r="AX7" s="109">
        <v>0.18</v>
      </c>
      <c r="AY7" s="109">
        <v>0.2</v>
      </c>
      <c r="AZ7" s="109">
        <v>7.0000000000000007E-2</v>
      </c>
      <c r="BA7" s="109">
        <v>7.0000000000000007E-2</v>
      </c>
      <c r="BB7" s="109">
        <v>7.0000000000000007E-2</v>
      </c>
      <c r="BC7" s="109">
        <v>7.0000000000000007E-2</v>
      </c>
      <c r="BD7" s="109">
        <v>7.0000000000000007E-2</v>
      </c>
      <c r="BE7" s="109">
        <v>7.0000000000000007E-2</v>
      </c>
      <c r="BF7" s="109">
        <v>7.0000000000000007E-2</v>
      </c>
      <c r="BG7" s="109">
        <v>7.0000000000000007E-2</v>
      </c>
      <c r="BH7" s="109">
        <v>7.0000000000000007E-2</v>
      </c>
      <c r="BI7" s="109">
        <v>7.0000000000000007E-2</v>
      </c>
      <c r="BJ7" s="109">
        <v>0.12</v>
      </c>
      <c r="BK7" s="109">
        <v>7.0000000000000007E-2</v>
      </c>
      <c r="BL7" s="109">
        <v>7.0000000000000007E-2</v>
      </c>
      <c r="BM7" s="109">
        <v>7.0000000000000007E-2</v>
      </c>
      <c r="BN7" s="109">
        <v>7.0000000000000007E-2</v>
      </c>
      <c r="BO7" s="109">
        <v>7.0000000000000007E-2</v>
      </c>
      <c r="BP7" s="109">
        <v>7.0000000000000007E-2</v>
      </c>
      <c r="BQ7" s="109">
        <v>0.12</v>
      </c>
      <c r="BR7" s="109">
        <v>0.12</v>
      </c>
      <c r="BS7" s="109">
        <v>7.0000000000000007E-2</v>
      </c>
      <c r="BT7" s="109">
        <v>7.0000000000000007E-2</v>
      </c>
      <c r="BU7" s="109">
        <v>7.0000000000000007E-2</v>
      </c>
      <c r="BV7" s="109">
        <v>0.12</v>
      </c>
      <c r="BW7" s="109">
        <v>0.12</v>
      </c>
      <c r="BX7" s="109">
        <v>7.0000000000000007E-2</v>
      </c>
      <c r="BY7" s="109">
        <v>0.18</v>
      </c>
      <c r="BZ7" s="109">
        <v>7.0000000000000007E-2</v>
      </c>
      <c r="CA7" s="109" t="s">
        <v>369</v>
      </c>
      <c r="CB7" s="109" t="s">
        <v>425</v>
      </c>
      <c r="CC7" s="109" t="s">
        <v>369</v>
      </c>
      <c r="CD7" s="109" t="s">
        <v>425</v>
      </c>
      <c r="CE7" s="109" t="s">
        <v>425</v>
      </c>
      <c r="CF7" s="109" t="s">
        <v>369</v>
      </c>
      <c r="CG7" s="109" t="s">
        <v>369</v>
      </c>
      <c r="CH7" s="109" t="s">
        <v>425</v>
      </c>
      <c r="CI7" s="109" t="s">
        <v>369</v>
      </c>
      <c r="CJ7" s="109" t="s">
        <v>425</v>
      </c>
      <c r="CK7" s="109" t="s">
        <v>425</v>
      </c>
      <c r="CL7" s="109" t="s">
        <v>425</v>
      </c>
      <c r="CM7" s="109" t="s">
        <v>425</v>
      </c>
      <c r="CN7" s="109" t="s">
        <v>369</v>
      </c>
      <c r="CO7" s="109" t="s">
        <v>369</v>
      </c>
      <c r="CP7" s="109" t="s">
        <v>425</v>
      </c>
      <c r="CQ7" s="109" t="s">
        <v>369</v>
      </c>
      <c r="CR7" s="109" t="s">
        <v>369</v>
      </c>
      <c r="CS7" s="109" t="s">
        <v>425</v>
      </c>
      <c r="CT7" s="109" t="s">
        <v>369</v>
      </c>
      <c r="CU7" s="109" t="s">
        <v>369</v>
      </c>
      <c r="CV7" s="109" t="s">
        <v>369</v>
      </c>
      <c r="CW7" s="109" t="s">
        <v>369</v>
      </c>
      <c r="CX7" s="109" t="s">
        <v>369</v>
      </c>
      <c r="CY7" s="109" t="s">
        <v>369</v>
      </c>
      <c r="CZ7" s="109" t="s">
        <v>369</v>
      </c>
      <c r="DA7" s="109" t="s">
        <v>369</v>
      </c>
      <c r="DB7" s="109" t="s">
        <v>369</v>
      </c>
      <c r="DC7" s="109" t="s">
        <v>425</v>
      </c>
      <c r="DD7" s="109" t="s">
        <v>369</v>
      </c>
      <c r="DE7" s="109" t="s">
        <v>425</v>
      </c>
      <c r="DF7" s="109" t="s">
        <v>425</v>
      </c>
      <c r="DG7" s="109" t="s">
        <v>369</v>
      </c>
      <c r="DH7" s="109" t="s">
        <v>369</v>
      </c>
      <c r="DI7" s="109" t="s">
        <v>425</v>
      </c>
      <c r="DJ7" s="109" t="s">
        <v>369</v>
      </c>
      <c r="DK7" s="109" t="s">
        <v>425</v>
      </c>
      <c r="DL7" s="109" t="s">
        <v>425</v>
      </c>
      <c r="DM7" s="109" t="s">
        <v>425</v>
      </c>
      <c r="DN7" s="109" t="s">
        <v>425</v>
      </c>
      <c r="DO7" s="109" t="s">
        <v>369</v>
      </c>
      <c r="DP7" s="109" t="s">
        <v>369</v>
      </c>
      <c r="DQ7" s="109" t="s">
        <v>425</v>
      </c>
      <c r="DR7" s="109" t="s">
        <v>369</v>
      </c>
      <c r="DS7" s="109" t="s">
        <v>369</v>
      </c>
      <c r="DT7" s="109" t="s">
        <v>425</v>
      </c>
      <c r="DU7" s="109" t="s">
        <v>369</v>
      </c>
      <c r="DV7" s="109" t="s">
        <v>369</v>
      </c>
      <c r="DW7" s="109" t="s">
        <v>369</v>
      </c>
      <c r="DX7" s="109" t="s">
        <v>369</v>
      </c>
      <c r="DY7" s="109" t="s">
        <v>369</v>
      </c>
      <c r="DZ7" s="109" t="s">
        <v>369</v>
      </c>
      <c r="EA7" s="109" t="s">
        <v>369</v>
      </c>
      <c r="EB7" s="109" t="s">
        <v>369</v>
      </c>
      <c r="EC7" s="109" t="s">
        <v>369</v>
      </c>
      <c r="ED7" s="109" t="s">
        <v>425</v>
      </c>
      <c r="EE7" s="109" t="s">
        <v>369</v>
      </c>
      <c r="EF7" s="109" t="s">
        <v>425</v>
      </c>
      <c r="EG7" s="109" t="s">
        <v>425</v>
      </c>
      <c r="EH7" s="109" t="s">
        <v>369</v>
      </c>
      <c r="EI7" s="109" t="s">
        <v>369</v>
      </c>
      <c r="EJ7" s="109" t="s">
        <v>425</v>
      </c>
      <c r="EK7" s="109" t="s">
        <v>369</v>
      </c>
      <c r="EL7" s="109" t="s">
        <v>425</v>
      </c>
      <c r="EM7" s="109" t="s">
        <v>425</v>
      </c>
      <c r="EN7" s="109" t="s">
        <v>425</v>
      </c>
      <c r="EO7" s="109" t="s">
        <v>425</v>
      </c>
      <c r="EP7" s="109" t="s">
        <v>369</v>
      </c>
      <c r="EQ7" s="109" t="s">
        <v>369</v>
      </c>
      <c r="ER7" s="109" t="s">
        <v>425</v>
      </c>
      <c r="ES7" s="109" t="s">
        <v>369</v>
      </c>
      <c r="ET7" s="109" t="s">
        <v>369</v>
      </c>
      <c r="EU7" s="109" t="s">
        <v>425</v>
      </c>
      <c r="EV7" s="109" t="s">
        <v>369</v>
      </c>
      <c r="EW7" s="109" t="s">
        <v>369</v>
      </c>
      <c r="EX7" s="109" t="s">
        <v>369</v>
      </c>
      <c r="EY7" s="109" t="s">
        <v>369</v>
      </c>
      <c r="EZ7" s="109" t="s">
        <v>369</v>
      </c>
      <c r="FA7" s="109" t="s">
        <v>369</v>
      </c>
      <c r="FB7" s="109" t="s">
        <v>369</v>
      </c>
      <c r="FC7" s="109" t="s">
        <v>369</v>
      </c>
      <c r="FD7" s="111">
        <v>0.12903225806451601</v>
      </c>
      <c r="FE7" s="111">
        <v>0.14516129032258052</v>
      </c>
      <c r="FF7" s="111">
        <v>0.13978494623655902</v>
      </c>
      <c r="FG7" s="111">
        <v>0.11827956989247301</v>
      </c>
      <c r="FH7" s="111">
        <v>0.14516129032258052</v>
      </c>
      <c r="FI7" s="111">
        <v>0.13978494623655902</v>
      </c>
      <c r="FJ7" s="111">
        <v>0.10752688172043012</v>
      </c>
      <c r="FK7" s="111">
        <v>0.10752688172043012</v>
      </c>
      <c r="FL7" s="111">
        <v>0.12903225806451601</v>
      </c>
      <c r="FM7" s="111">
        <v>0.17204301075268813</v>
      </c>
      <c r="FN7" s="111">
        <v>6.8181818181818121E-2</v>
      </c>
      <c r="FO7" s="111">
        <v>0.10752688172043012</v>
      </c>
      <c r="FP7" s="111">
        <v>0.10752688172043012</v>
      </c>
      <c r="FQ7" s="111">
        <v>0.12903225806451601</v>
      </c>
      <c r="FR7" s="111">
        <v>0.13978494623655902</v>
      </c>
      <c r="FS7" s="111">
        <v>0.14516129032258052</v>
      </c>
      <c r="FT7" s="111">
        <v>0.16666666666666663</v>
      </c>
      <c r="FU7" s="111">
        <v>8.5227272727272818E-2</v>
      </c>
      <c r="FV7" s="111">
        <v>0.11363636363636365</v>
      </c>
      <c r="FW7" s="111">
        <v>0.13978494623655902</v>
      </c>
      <c r="FX7" s="111">
        <v>0.13440860215053763</v>
      </c>
      <c r="FY7" s="111">
        <v>0.13978494623655902</v>
      </c>
      <c r="FZ7" s="111">
        <v>5.6818181818181879E-2</v>
      </c>
      <c r="GA7" s="111">
        <v>5.6818181818181879E-2</v>
      </c>
      <c r="GB7" s="111">
        <v>0.13978494623655902</v>
      </c>
      <c r="GC7" s="111">
        <v>0</v>
      </c>
      <c r="GD7" s="111">
        <v>0.13978494623655902</v>
      </c>
      <c r="GE7" s="99">
        <v>17.146468646559999</v>
      </c>
      <c r="GF7" s="99">
        <v>17.469989159919997</v>
      </c>
      <c r="GG7" s="99">
        <v>17.360793999999995</v>
      </c>
      <c r="GH7" s="99">
        <v>16.937359999999998</v>
      </c>
      <c r="GI7" s="99">
        <v>17.469989159919997</v>
      </c>
      <c r="GJ7" s="99">
        <v>17.360793999999995</v>
      </c>
      <c r="GK7" s="99">
        <v>16.733298686719998</v>
      </c>
      <c r="GL7" s="99">
        <v>16.733298686719998</v>
      </c>
      <c r="GM7" s="99">
        <v>17.146468646559999</v>
      </c>
      <c r="GN7" s="99">
        <v>18.037187471599996</v>
      </c>
      <c r="GO7" s="99">
        <v>16.937359999999998</v>
      </c>
      <c r="GP7" s="99">
        <v>16.733298686719998</v>
      </c>
      <c r="GQ7" s="99">
        <v>16.733298686719998</v>
      </c>
      <c r="GR7" s="99">
        <v>17.146468646559999</v>
      </c>
      <c r="GS7" s="99">
        <v>17.360793999999995</v>
      </c>
      <c r="GT7" s="99">
        <v>17.469989159919997</v>
      </c>
      <c r="GU7" s="99">
        <v>17.920827808399999</v>
      </c>
      <c r="GV7" s="99">
        <v>17.252970766239997</v>
      </c>
      <c r="GW7" s="99">
        <v>17.805941695519998</v>
      </c>
      <c r="GX7" s="99">
        <v>17.360793999999995</v>
      </c>
      <c r="GY7" s="99">
        <v>17.252970766239997</v>
      </c>
      <c r="GZ7" s="99">
        <v>17.360793999999995</v>
      </c>
      <c r="HA7" s="99">
        <v>16.733298686719998</v>
      </c>
      <c r="HB7" s="99">
        <v>16.733298686719998</v>
      </c>
      <c r="HC7" s="99">
        <v>17.360793999999995</v>
      </c>
      <c r="HD7" s="99">
        <v>16.937359999999998</v>
      </c>
      <c r="HE7" s="99">
        <v>17.360793999999995</v>
      </c>
      <c r="HF7" s="99">
        <v>23.001377209807714</v>
      </c>
      <c r="HG7" s="99">
        <v>23.435368459918383</v>
      </c>
      <c r="HH7" s="99">
        <v>23.288887040649048</v>
      </c>
      <c r="HI7" s="99">
        <v>22.720865405511272</v>
      </c>
      <c r="HJ7" s="99">
        <v>23.435368459918383</v>
      </c>
      <c r="HK7" s="99">
        <v>23.288887040649048</v>
      </c>
      <c r="HL7" s="99">
        <v>22.44712441910567</v>
      </c>
      <c r="HM7" s="99">
        <v>22.44712441910567</v>
      </c>
      <c r="HN7" s="99">
        <v>23.001377209807714</v>
      </c>
      <c r="HO7" s="99">
        <v>24.196244800618143</v>
      </c>
      <c r="HP7" s="99">
        <v>22.720865405511272</v>
      </c>
      <c r="HQ7" s="99">
        <v>22.44712441910567</v>
      </c>
      <c r="HR7" s="99">
        <v>22.44712441910567</v>
      </c>
      <c r="HS7" s="99">
        <v>23.001377209807714</v>
      </c>
      <c r="HT7" s="99">
        <v>23.288887040649048</v>
      </c>
      <c r="HU7" s="99">
        <v>23.435368459918383</v>
      </c>
      <c r="HV7" s="99">
        <v>24.040152455282286</v>
      </c>
      <c r="HW7" s="99">
        <v>23.144246011477566</v>
      </c>
      <c r="HX7" s="99">
        <v>23.886036825236701</v>
      </c>
      <c r="HY7" s="99">
        <v>23.288887040649048</v>
      </c>
      <c r="HZ7" s="99">
        <v>23.144246011477566</v>
      </c>
      <c r="IA7" s="99">
        <v>23.288887040649048</v>
      </c>
      <c r="IB7" s="99">
        <v>22.44712441910567</v>
      </c>
      <c r="IC7" s="99">
        <v>22.44712441910567</v>
      </c>
      <c r="ID7" s="99">
        <v>23.288887040649048</v>
      </c>
      <c r="IE7" s="99">
        <v>22.720865405511272</v>
      </c>
      <c r="IF7" s="99">
        <v>23.288887040649048</v>
      </c>
      <c r="IG7" s="111">
        <v>0</v>
      </c>
      <c r="IH7" s="111">
        <v>5.3763440860215006E-2</v>
      </c>
      <c r="II7" s="111">
        <v>0.10752688172043012</v>
      </c>
      <c r="IJ7" s="111">
        <v>0.11290322580645162</v>
      </c>
      <c r="IK7" s="111">
        <v>0.11827956989247301</v>
      </c>
      <c r="IL7" s="111">
        <v>0.12903225806451601</v>
      </c>
      <c r="IM7" s="111">
        <v>0.13440860215053763</v>
      </c>
      <c r="IN7" s="111">
        <v>0.13978494623655902</v>
      </c>
      <c r="IO7" s="111">
        <v>0.14516129032258052</v>
      </c>
      <c r="IP7" s="111">
        <v>0.15053763440860202</v>
      </c>
      <c r="IQ7" s="111">
        <v>0.16129032258064513</v>
      </c>
      <c r="IR7" s="111">
        <v>0.16666666666666663</v>
      </c>
      <c r="IS7" s="111">
        <v>0.17204301075268813</v>
      </c>
      <c r="IT7" s="111">
        <v>5.3763440860215006E-2</v>
      </c>
      <c r="IU7" s="111">
        <v>0.10752688172043012</v>
      </c>
      <c r="IV7" s="111">
        <v>0.11290322580645162</v>
      </c>
      <c r="IW7" s="111">
        <v>0.11827956989247301</v>
      </c>
      <c r="IX7" s="111">
        <v>0.12903225806451601</v>
      </c>
      <c r="IY7" s="111">
        <v>0.13440860215053763</v>
      </c>
      <c r="IZ7" s="111">
        <v>0.13978494623655902</v>
      </c>
      <c r="JA7" s="111">
        <v>0.15053763440860202</v>
      </c>
      <c r="JB7" s="111">
        <v>0.16129032258064513</v>
      </c>
      <c r="JC7" s="99">
        <v>13.888635199999998</v>
      </c>
      <c r="JD7" s="99">
        <v>15.782536920479998</v>
      </c>
      <c r="JE7" s="99">
        <v>16.733298686719998</v>
      </c>
      <c r="JF7" s="99">
        <v>16.834702661039998</v>
      </c>
      <c r="JG7" s="99">
        <v>16.937359999999998</v>
      </c>
      <c r="JH7" s="99">
        <v>17.146468646559999</v>
      </c>
      <c r="JI7" s="99">
        <v>17.252970766239997</v>
      </c>
      <c r="JJ7" s="99">
        <v>17.360793999999995</v>
      </c>
      <c r="JK7" s="99">
        <v>17.469989159919997</v>
      </c>
      <c r="JL7" s="99">
        <v>17.580556246</v>
      </c>
      <c r="JM7" s="99">
        <v>17.805941695519998</v>
      </c>
      <c r="JN7" s="99">
        <v>17.920827808399999</v>
      </c>
      <c r="JO7" s="99">
        <v>18.037187471599996</v>
      </c>
      <c r="JP7" s="99">
        <v>14.091544772799999</v>
      </c>
      <c r="JQ7" s="99">
        <v>14.940445255999999</v>
      </c>
      <c r="JR7" s="99">
        <v>15.030992382559997</v>
      </c>
      <c r="JS7" s="99">
        <v>15.122640437519999</v>
      </c>
      <c r="JT7" s="99">
        <v>15.309340956799998</v>
      </c>
      <c r="JU7" s="99">
        <v>15.404427295839998</v>
      </c>
      <c r="JV7" s="99">
        <v>15.500699250079998</v>
      </c>
      <c r="JW7" s="99">
        <v>15.696918565679999</v>
      </c>
      <c r="JX7" s="99">
        <v>15.898151339839998</v>
      </c>
      <c r="JY7" s="99">
        <v>18.631109632519241</v>
      </c>
      <c r="JZ7" s="99">
        <v>21.171711360432703</v>
      </c>
      <c r="KA7" s="99">
        <v>22.44712441910567</v>
      </c>
      <c r="KB7" s="99">
        <v>22.583154240288469</v>
      </c>
      <c r="KC7" s="99">
        <v>22.720865405511272</v>
      </c>
      <c r="KD7" s="99">
        <v>23.001377209807714</v>
      </c>
      <c r="KE7" s="99">
        <v>23.144246011477566</v>
      </c>
      <c r="KF7" s="99">
        <v>23.288887040649048</v>
      </c>
      <c r="KG7" s="99">
        <v>23.435368459918383</v>
      </c>
      <c r="KH7" s="99">
        <v>23.583690269285565</v>
      </c>
      <c r="KI7" s="99">
        <v>23.886036825236701</v>
      </c>
      <c r="KJ7" s="99">
        <v>24.040152455282286</v>
      </c>
      <c r="KK7" s="99">
        <v>24.196244800618143</v>
      </c>
      <c r="KL7" s="99">
        <v>19.480733983449412</v>
      </c>
      <c r="KM7" s="99">
        <v>20.65428910166197</v>
      </c>
      <c r="KN7" s="99">
        <v>20.779465192283762</v>
      </c>
      <c r="KO7" s="99">
        <v>20.90616325183381</v>
      </c>
      <c r="KP7" s="99">
        <v>21.16426576715817</v>
      </c>
      <c r="KQ7" s="99">
        <v>21.295717052745665</v>
      </c>
      <c r="KR7" s="99">
        <v>21.428807381794353</v>
      </c>
      <c r="KS7" s="99">
        <v>21.700069074621418</v>
      </c>
      <c r="KT7" s="99">
        <v>21.978261579798662</v>
      </c>
      <c r="KU7" s="111" t="s">
        <v>765</v>
      </c>
      <c r="KV7" s="111" t="s">
        <v>765</v>
      </c>
      <c r="KW7" s="111" t="s">
        <v>765</v>
      </c>
      <c r="KX7" s="111" t="s">
        <v>765</v>
      </c>
      <c r="KY7" s="111" t="s">
        <v>765</v>
      </c>
      <c r="KZ7" s="111" t="s">
        <v>765</v>
      </c>
      <c r="LA7" s="111" t="s">
        <v>765</v>
      </c>
      <c r="LB7" s="111" t="s">
        <v>765</v>
      </c>
      <c r="LC7" s="111" t="s">
        <v>765</v>
      </c>
      <c r="LD7" s="111" t="s">
        <v>765</v>
      </c>
      <c r="LE7" s="111">
        <v>6.8181818181818121E-2</v>
      </c>
      <c r="LF7" s="111" t="s">
        <v>765</v>
      </c>
      <c r="LG7" s="111" t="s">
        <v>765</v>
      </c>
      <c r="LH7" s="111" t="s">
        <v>765</v>
      </c>
      <c r="LI7" s="111" t="s">
        <v>765</v>
      </c>
      <c r="LJ7" s="111" t="s">
        <v>765</v>
      </c>
      <c r="LK7" s="111" t="s">
        <v>765</v>
      </c>
      <c r="LL7" s="111">
        <v>8.5227272727272818E-2</v>
      </c>
      <c r="LM7" s="111">
        <v>0.11363636363636365</v>
      </c>
      <c r="LN7" s="111" t="s">
        <v>765</v>
      </c>
      <c r="LO7" s="111" t="s">
        <v>765</v>
      </c>
      <c r="LP7" s="111" t="s">
        <v>765</v>
      </c>
      <c r="LQ7" s="111">
        <v>5.6818181818181879E-2</v>
      </c>
      <c r="LR7" s="111">
        <v>5.6818181818181879E-2</v>
      </c>
      <c r="LS7" s="111" t="s">
        <v>765</v>
      </c>
      <c r="LT7" s="111">
        <v>0</v>
      </c>
      <c r="LU7" s="111" t="s">
        <v>765</v>
      </c>
      <c r="LV7" s="99" t="s">
        <v>765</v>
      </c>
      <c r="LW7" s="99" t="s">
        <v>765</v>
      </c>
      <c r="LX7" s="99" t="s">
        <v>765</v>
      </c>
      <c r="LY7" s="99" t="s">
        <v>765</v>
      </c>
      <c r="LZ7" s="99" t="s">
        <v>765</v>
      </c>
      <c r="MA7" s="99" t="s">
        <v>765</v>
      </c>
      <c r="MB7" s="99" t="s">
        <v>765</v>
      </c>
      <c r="MC7" s="99" t="s">
        <v>765</v>
      </c>
      <c r="MD7" s="99" t="s">
        <v>765</v>
      </c>
      <c r="ME7" s="99" t="s">
        <v>765</v>
      </c>
      <c r="MF7" s="99" t="s">
        <v>765</v>
      </c>
      <c r="MG7" s="99" t="s">
        <v>765</v>
      </c>
      <c r="MH7" s="99" t="s">
        <v>765</v>
      </c>
      <c r="MI7" s="99" t="s">
        <v>765</v>
      </c>
      <c r="MJ7" s="99" t="s">
        <v>765</v>
      </c>
      <c r="MK7" s="99" t="s">
        <v>765</v>
      </c>
      <c r="ML7" s="99" t="s">
        <v>765</v>
      </c>
      <c r="MM7" s="99" t="s">
        <v>765</v>
      </c>
      <c r="MN7" s="99" t="s">
        <v>765</v>
      </c>
      <c r="MO7" s="99" t="s">
        <v>765</v>
      </c>
      <c r="MP7" s="99" t="s">
        <v>765</v>
      </c>
      <c r="MQ7" s="99" t="s">
        <v>765</v>
      </c>
      <c r="MR7" s="99" t="s">
        <v>765</v>
      </c>
      <c r="MS7" s="99" t="s">
        <v>765</v>
      </c>
      <c r="MT7" s="99" t="s">
        <v>765</v>
      </c>
      <c r="MU7" s="99" t="s">
        <v>765</v>
      </c>
      <c r="MV7" s="99" t="s">
        <v>765</v>
      </c>
      <c r="MW7" s="99" t="s">
        <v>765</v>
      </c>
      <c r="MX7" s="99" t="s">
        <v>765</v>
      </c>
      <c r="MY7" s="99" t="s">
        <v>765</v>
      </c>
      <c r="MZ7" s="99" t="s">
        <v>765</v>
      </c>
      <c r="NA7" s="99" t="s">
        <v>765</v>
      </c>
      <c r="NB7" s="99" t="s">
        <v>765</v>
      </c>
      <c r="NC7" s="99" t="s">
        <v>765</v>
      </c>
      <c r="ND7" s="99" t="s">
        <v>765</v>
      </c>
      <c r="NE7" s="99" t="s">
        <v>765</v>
      </c>
      <c r="NF7" s="99" t="s">
        <v>765</v>
      </c>
      <c r="NG7" s="99" t="s">
        <v>765</v>
      </c>
      <c r="NH7" s="99" t="s">
        <v>765</v>
      </c>
      <c r="NI7" s="99" t="s">
        <v>765</v>
      </c>
      <c r="NJ7" s="99" t="s">
        <v>765</v>
      </c>
      <c r="NK7" s="99" t="s">
        <v>765</v>
      </c>
      <c r="NL7" s="99" t="s">
        <v>765</v>
      </c>
      <c r="NM7" s="99" t="s">
        <v>765</v>
      </c>
      <c r="NN7" s="99" t="s">
        <v>765</v>
      </c>
      <c r="NO7" s="99" t="s">
        <v>765</v>
      </c>
      <c r="NP7" s="99" t="s">
        <v>765</v>
      </c>
      <c r="NQ7" s="99" t="s">
        <v>765</v>
      </c>
      <c r="NR7" s="99" t="s">
        <v>765</v>
      </c>
      <c r="NS7" s="99" t="s">
        <v>765</v>
      </c>
      <c r="NT7" s="99" t="s">
        <v>765</v>
      </c>
      <c r="NU7" s="99" t="s">
        <v>765</v>
      </c>
      <c r="NV7" s="99" t="s">
        <v>765</v>
      </c>
      <c r="NW7" s="99" t="s">
        <v>765</v>
      </c>
      <c r="NZ7" s="109">
        <v>0.08</v>
      </c>
      <c r="OA7" s="99">
        <v>13.739299392920982</v>
      </c>
      <c r="OB7" s="99">
        <v>13.739301152220955</v>
      </c>
      <c r="OC7" s="99">
        <v>13.739295036559138</v>
      </c>
      <c r="OD7" s="99">
        <v>13.73929503655914</v>
      </c>
      <c r="OE7" s="99">
        <v>13.739301152220955</v>
      </c>
      <c r="OF7" s="99">
        <v>13.739295036559138</v>
      </c>
      <c r="OG7" s="99">
        <v>13.739297717397193</v>
      </c>
      <c r="OH7" s="99">
        <v>13.739297717397193</v>
      </c>
      <c r="OI7" s="99">
        <v>13.739299392920982</v>
      </c>
      <c r="OJ7" s="99">
        <v>13.739294198797246</v>
      </c>
      <c r="OK7" s="99">
        <v>14.5199368</v>
      </c>
      <c r="OL7" s="99">
        <v>13.739297717397193</v>
      </c>
      <c r="OM7" s="99">
        <v>13.739297717397193</v>
      </c>
      <c r="ON7" s="99">
        <v>13.739299392920982</v>
      </c>
      <c r="OO7" s="99">
        <v>13.739295036559138</v>
      </c>
      <c r="OP7" s="99">
        <v>13.739301152220955</v>
      </c>
      <c r="OQ7" s="99">
        <v>13.739301319773332</v>
      </c>
      <c r="OR7" s="99">
        <v>14.519943351678796</v>
      </c>
      <c r="OS7" s="99">
        <v>14.519936091710397</v>
      </c>
      <c r="OT7" s="99">
        <v>13.739295036559138</v>
      </c>
      <c r="OU7" s="99">
        <v>13.739301235997141</v>
      </c>
      <c r="OV7" s="99">
        <v>13.739295036559138</v>
      </c>
      <c r="OW7" s="99">
        <v>14.519939633158396</v>
      </c>
      <c r="OX7" s="99">
        <v>14.519939633158396</v>
      </c>
      <c r="OY7" s="99">
        <v>13.739295036559138</v>
      </c>
      <c r="OZ7" s="99">
        <v>15.582371199999999</v>
      </c>
      <c r="PA7" s="99">
        <v>13.739295036559138</v>
      </c>
      <c r="PB7" s="99">
        <v>0</v>
      </c>
      <c r="PC7" s="99">
        <v>0</v>
      </c>
      <c r="PD7" s="99">
        <v>0</v>
      </c>
      <c r="PE7" s="99">
        <v>0</v>
      </c>
      <c r="PF7" s="99">
        <v>0</v>
      </c>
      <c r="PG7" s="99">
        <v>0</v>
      </c>
      <c r="PH7" s="99">
        <v>0</v>
      </c>
      <c r="PI7" s="99">
        <v>0</v>
      </c>
      <c r="PJ7" s="99">
        <v>0</v>
      </c>
      <c r="PK7" s="99">
        <v>0</v>
      </c>
      <c r="PL7" s="99">
        <v>0</v>
      </c>
      <c r="PM7" s="99">
        <v>0</v>
      </c>
      <c r="PN7" s="99">
        <v>0</v>
      </c>
      <c r="PO7" s="99">
        <v>0</v>
      </c>
      <c r="PP7" s="99">
        <v>0</v>
      </c>
      <c r="PQ7" s="99">
        <v>0</v>
      </c>
      <c r="PR7" s="99">
        <v>0</v>
      </c>
      <c r="PS7" s="99">
        <v>0</v>
      </c>
      <c r="PT7" s="99">
        <v>0</v>
      </c>
      <c r="PU7" s="99">
        <v>0</v>
      </c>
      <c r="PV7" s="99">
        <v>0</v>
      </c>
      <c r="PW7" s="99">
        <v>0</v>
      </c>
      <c r="PX7" s="99">
        <v>0</v>
      </c>
      <c r="PY7" s="99">
        <v>0</v>
      </c>
      <c r="PZ7" s="99">
        <v>0</v>
      </c>
      <c r="QA7" s="99">
        <v>0</v>
      </c>
      <c r="QB7" s="99">
        <v>0</v>
      </c>
      <c r="QC7" s="99">
        <v>0</v>
      </c>
      <c r="QD7" s="99">
        <v>0</v>
      </c>
      <c r="QE7" s="99">
        <v>0</v>
      </c>
      <c r="QF7" s="99">
        <v>0</v>
      </c>
      <c r="QG7" s="99">
        <v>0</v>
      </c>
      <c r="QH7" s="99">
        <v>0</v>
      </c>
      <c r="QI7" s="99">
        <v>0</v>
      </c>
      <c r="QJ7" s="99">
        <v>0</v>
      </c>
      <c r="QK7" s="99">
        <v>0</v>
      </c>
      <c r="QL7" s="99">
        <v>0</v>
      </c>
      <c r="QM7" s="99">
        <v>0</v>
      </c>
      <c r="QN7" s="99">
        <v>0</v>
      </c>
      <c r="QO7" s="99">
        <v>0</v>
      </c>
      <c r="QP7" s="99">
        <v>0</v>
      </c>
      <c r="QQ7" s="99">
        <v>0</v>
      </c>
      <c r="QR7" s="99">
        <v>0</v>
      </c>
      <c r="QS7" s="99">
        <v>0</v>
      </c>
      <c r="QT7" s="99">
        <v>0</v>
      </c>
      <c r="QU7" s="99">
        <v>0</v>
      </c>
      <c r="QV7" s="99">
        <v>0</v>
      </c>
      <c r="QW7" s="99">
        <v>0</v>
      </c>
      <c r="QX7" s="99">
        <v>0</v>
      </c>
      <c r="QY7" s="99">
        <v>0</v>
      </c>
      <c r="QZ7" s="99">
        <v>0</v>
      </c>
      <c r="RA7" s="99">
        <v>0</v>
      </c>
      <c r="RB7" s="99">
        <v>0</v>
      </c>
      <c r="RC7" s="99">
        <v>0</v>
      </c>
      <c r="RD7" s="99">
        <v>13.739299392920982</v>
      </c>
      <c r="RE7" s="99">
        <v>13.739301152220955</v>
      </c>
      <c r="RF7" s="99">
        <v>13.739295036559138</v>
      </c>
      <c r="RG7" s="99">
        <v>13.73929503655914</v>
      </c>
      <c r="RH7" s="99">
        <v>13.739301152220955</v>
      </c>
      <c r="RI7" s="99">
        <v>13.739295036559138</v>
      </c>
      <c r="RJ7" s="99">
        <v>13.739297717397193</v>
      </c>
      <c r="RK7" s="99">
        <v>13.739297717397193</v>
      </c>
      <c r="RL7" s="99">
        <v>13.739299392920982</v>
      </c>
      <c r="RM7" s="99">
        <v>13.739294198797246</v>
      </c>
      <c r="RN7" s="99">
        <v>14.5199368</v>
      </c>
      <c r="RO7" s="99">
        <v>13.739297717397193</v>
      </c>
      <c r="RP7" s="99">
        <v>13.739297717397193</v>
      </c>
      <c r="RQ7" s="99">
        <v>13.739299392920982</v>
      </c>
      <c r="RR7" s="99">
        <v>13.739295036559138</v>
      </c>
      <c r="RS7" s="99">
        <v>13.739301152220955</v>
      </c>
      <c r="RT7" s="99">
        <v>13.739301319773332</v>
      </c>
      <c r="RU7" s="99">
        <v>14.519943351678796</v>
      </c>
      <c r="RV7" s="99">
        <v>14.519936091710397</v>
      </c>
      <c r="RW7" s="99">
        <v>13.739295036559138</v>
      </c>
      <c r="RX7" s="99">
        <v>13.739301235997141</v>
      </c>
      <c r="RY7" s="99">
        <v>13.739295036559138</v>
      </c>
      <c r="RZ7" s="99">
        <v>14.519939633158396</v>
      </c>
      <c r="SA7" s="99">
        <v>14.519939633158396</v>
      </c>
      <c r="SB7" s="99">
        <v>13.739295036559138</v>
      </c>
      <c r="SC7" s="99">
        <v>15.582371199999999</v>
      </c>
      <c r="SD7" s="99">
        <v>13.739295036559138</v>
      </c>
      <c r="SE7" s="99">
        <v>13.888639603713601</v>
      </c>
      <c r="SF7" s="99">
        <v>13.888641382136401</v>
      </c>
      <c r="SG7" s="99">
        <v>13.888635199999998</v>
      </c>
      <c r="SH7" s="99">
        <v>13.8886352</v>
      </c>
      <c r="SI7" s="99">
        <v>13.888641382136401</v>
      </c>
      <c r="SJ7" s="99">
        <v>13.888635199999998</v>
      </c>
      <c r="SK7" s="99">
        <v>13.888637909977597</v>
      </c>
      <c r="SL7" s="99">
        <v>13.888637909977597</v>
      </c>
      <c r="SM7" s="99">
        <v>13.888639603713601</v>
      </c>
      <c r="SN7" s="99">
        <v>13.888634353131998</v>
      </c>
      <c r="SO7" s="99">
        <v>13.8886352</v>
      </c>
      <c r="SP7" s="99">
        <v>13.888637909977597</v>
      </c>
      <c r="SQ7" s="99">
        <v>13.888637909977597</v>
      </c>
      <c r="SR7" s="99">
        <v>13.888639603713601</v>
      </c>
      <c r="SS7" s="99">
        <v>13.888635199999998</v>
      </c>
      <c r="ST7" s="99">
        <v>13.888641382136401</v>
      </c>
      <c r="SU7" s="99">
        <v>13.88864155151</v>
      </c>
      <c r="SV7" s="99">
        <v>13.888641466823197</v>
      </c>
      <c r="SW7" s="99">
        <v>13.888634522505598</v>
      </c>
      <c r="SX7" s="99">
        <v>13.888635199999998</v>
      </c>
      <c r="SY7" s="99">
        <v>13.888641466823197</v>
      </c>
      <c r="SZ7" s="99">
        <v>13.888635199999998</v>
      </c>
      <c r="TA7" s="99">
        <v>13.888637909977597</v>
      </c>
      <c r="TB7" s="99">
        <v>13.888637909977597</v>
      </c>
      <c r="TC7" s="99">
        <v>13.888635199999998</v>
      </c>
      <c r="TD7" s="99">
        <v>13.8886352</v>
      </c>
      <c r="TE7" s="99">
        <v>13.888635199999998</v>
      </c>
    </row>
    <row r="8" spans="1:525" s="112" customFormat="1" ht="15" customHeight="1" x14ac:dyDescent="0.2">
      <c r="A8" s="9" t="s">
        <v>720</v>
      </c>
      <c r="B8" s="9" t="s">
        <v>42</v>
      </c>
      <c r="C8" s="11">
        <v>100101086</v>
      </c>
      <c r="D8" s="10" t="s">
        <v>89</v>
      </c>
      <c r="E8" s="11" t="s">
        <v>199</v>
      </c>
      <c r="F8" s="115" t="s">
        <v>44</v>
      </c>
      <c r="G8" s="11">
        <v>12</v>
      </c>
      <c r="H8" s="11" t="s">
        <v>43</v>
      </c>
      <c r="I8" s="115" t="s">
        <v>133</v>
      </c>
      <c r="J8" s="11" t="s">
        <v>133</v>
      </c>
      <c r="K8" s="116" t="s">
        <v>133</v>
      </c>
      <c r="L8" s="11" t="s">
        <v>133</v>
      </c>
      <c r="M8" s="11" t="s">
        <v>19</v>
      </c>
      <c r="N8" s="117" t="s">
        <v>70</v>
      </c>
      <c r="O8" s="117" t="s">
        <v>144</v>
      </c>
      <c r="P8" s="117">
        <v>1</v>
      </c>
      <c r="Q8" s="117" t="s">
        <v>20</v>
      </c>
      <c r="R8" s="117" t="s">
        <v>21</v>
      </c>
      <c r="S8" s="118">
        <v>0.125</v>
      </c>
      <c r="T8" s="119">
        <v>7.8E-2</v>
      </c>
      <c r="U8" s="102" t="s">
        <v>369</v>
      </c>
      <c r="V8" s="124">
        <v>0.33329999999999999</v>
      </c>
      <c r="W8" s="120">
        <v>0</v>
      </c>
      <c r="X8" s="120"/>
      <c r="Y8" s="120">
        <v>0.19</v>
      </c>
      <c r="Z8" s="120">
        <v>0.27</v>
      </c>
      <c r="AA8" s="120">
        <v>0.2</v>
      </c>
      <c r="AB8" s="120">
        <v>0.28999999999999998</v>
      </c>
      <c r="AC8" s="120">
        <v>0.20499999999999999</v>
      </c>
      <c r="AD8" s="120">
        <v>0.2</v>
      </c>
      <c r="AE8" s="120">
        <v>0.2</v>
      </c>
      <c r="AF8" s="120">
        <v>0.17</v>
      </c>
      <c r="AG8" s="120">
        <v>0.21</v>
      </c>
      <c r="AH8" s="120">
        <v>0.23</v>
      </c>
      <c r="AI8" s="121">
        <v>0.27</v>
      </c>
      <c r="AJ8" s="120">
        <v>0.17</v>
      </c>
      <c r="AK8" s="120">
        <v>0.17</v>
      </c>
      <c r="AL8" s="120">
        <v>0.19</v>
      </c>
      <c r="AM8" s="120">
        <v>0.2</v>
      </c>
      <c r="AN8" s="120">
        <v>0.20499999999999999</v>
      </c>
      <c r="AO8" s="120">
        <v>0.27</v>
      </c>
      <c r="AP8" s="120">
        <v>0.25</v>
      </c>
      <c r="AQ8" s="120">
        <v>0.22</v>
      </c>
      <c r="AR8" s="120">
        <v>0.2</v>
      </c>
      <c r="AS8" s="120">
        <v>0.25</v>
      </c>
      <c r="AT8" s="120">
        <v>0.2</v>
      </c>
      <c r="AU8" s="120">
        <v>0.27</v>
      </c>
      <c r="AV8" s="120">
        <v>0.25</v>
      </c>
      <c r="AW8" s="120">
        <v>0.26</v>
      </c>
      <c r="AX8" s="120">
        <v>0.18</v>
      </c>
      <c r="AY8" s="120">
        <v>0.2</v>
      </c>
      <c r="AZ8" s="120">
        <v>0.04</v>
      </c>
      <c r="BA8" s="120">
        <v>0.04</v>
      </c>
      <c r="BB8" s="120">
        <v>0.04</v>
      </c>
      <c r="BC8" s="120">
        <v>0.04</v>
      </c>
      <c r="BD8" s="120">
        <v>0.04</v>
      </c>
      <c r="BE8" s="120">
        <v>0.04</v>
      </c>
      <c r="BF8" s="120">
        <v>0.04</v>
      </c>
      <c r="BG8" s="120">
        <v>0.04</v>
      </c>
      <c r="BH8" s="120">
        <v>0.04</v>
      </c>
      <c r="BI8" s="120">
        <v>0.04</v>
      </c>
      <c r="BJ8" s="120">
        <v>0.04</v>
      </c>
      <c r="BK8" s="120">
        <v>0.04</v>
      </c>
      <c r="BL8" s="120">
        <v>0.04</v>
      </c>
      <c r="BM8" s="120">
        <v>0.04</v>
      </c>
      <c r="BN8" s="120">
        <v>0.04</v>
      </c>
      <c r="BO8" s="120">
        <v>0.04</v>
      </c>
      <c r="BP8" s="120">
        <v>0.04</v>
      </c>
      <c r="BQ8" s="120">
        <v>0.04</v>
      </c>
      <c r="BR8" s="120">
        <v>0.04</v>
      </c>
      <c r="BS8" s="120">
        <v>0.04</v>
      </c>
      <c r="BT8" s="120">
        <v>0.04</v>
      </c>
      <c r="BU8" s="120">
        <v>0.04</v>
      </c>
      <c r="BV8" s="120">
        <v>0.04</v>
      </c>
      <c r="BW8" s="120">
        <v>0.04</v>
      </c>
      <c r="BX8" s="120">
        <v>0.04</v>
      </c>
      <c r="BY8" s="120">
        <v>0.18</v>
      </c>
      <c r="BZ8" s="120">
        <v>0.04</v>
      </c>
      <c r="CA8" s="120" t="s">
        <v>369</v>
      </c>
      <c r="CB8" s="120">
        <v>0.27</v>
      </c>
      <c r="CC8" s="120" t="s">
        <v>369</v>
      </c>
      <c r="CD8" s="120">
        <v>0.28999999999999998</v>
      </c>
      <c r="CE8" s="120" t="s">
        <v>369</v>
      </c>
      <c r="CF8" s="120" t="s">
        <v>369</v>
      </c>
      <c r="CG8" s="120" t="s">
        <v>369</v>
      </c>
      <c r="CH8" s="120" t="s">
        <v>369</v>
      </c>
      <c r="CI8" s="120" t="s">
        <v>369</v>
      </c>
      <c r="CJ8" s="120" t="s">
        <v>369</v>
      </c>
      <c r="CK8" s="120">
        <v>0.27</v>
      </c>
      <c r="CL8" s="120" t="s">
        <v>369</v>
      </c>
      <c r="CM8" s="120">
        <v>0.17</v>
      </c>
      <c r="CN8" s="120" t="s">
        <v>369</v>
      </c>
      <c r="CO8" s="120" t="s">
        <v>369</v>
      </c>
      <c r="CP8" s="120" t="s">
        <v>369</v>
      </c>
      <c r="CQ8" s="120" t="s">
        <v>369</v>
      </c>
      <c r="CR8" s="120">
        <v>0.25</v>
      </c>
      <c r="CS8" s="120">
        <v>0.14000000000000001</v>
      </c>
      <c r="CT8" s="120" t="s">
        <v>369</v>
      </c>
      <c r="CU8" s="120" t="s">
        <v>369</v>
      </c>
      <c r="CV8" s="120" t="s">
        <v>369</v>
      </c>
      <c r="CW8" s="120">
        <v>0.12</v>
      </c>
      <c r="CX8" s="120" t="s">
        <v>369</v>
      </c>
      <c r="CY8" s="120" t="s">
        <v>369</v>
      </c>
      <c r="CZ8" s="120">
        <v>0.18</v>
      </c>
      <c r="DA8" s="120" t="s">
        <v>369</v>
      </c>
      <c r="DB8" s="120" t="s">
        <v>369</v>
      </c>
      <c r="DC8" s="120">
        <v>0.40770000000000001</v>
      </c>
      <c r="DD8" s="120" t="s">
        <v>369</v>
      </c>
      <c r="DE8" s="120">
        <v>0.51</v>
      </c>
      <c r="DF8" s="120" t="s">
        <v>369</v>
      </c>
      <c r="DG8" s="120" t="s">
        <v>369</v>
      </c>
      <c r="DH8" s="120" t="s">
        <v>369</v>
      </c>
      <c r="DI8" s="120" t="s">
        <v>369</v>
      </c>
      <c r="DJ8" s="120" t="s">
        <v>369</v>
      </c>
      <c r="DK8" s="120" t="s">
        <v>369</v>
      </c>
      <c r="DL8" s="120">
        <v>0.45</v>
      </c>
      <c r="DM8" s="120" t="s">
        <v>369</v>
      </c>
      <c r="DN8" s="120">
        <v>0.59640000000000004</v>
      </c>
      <c r="DO8" s="120" t="s">
        <v>369</v>
      </c>
      <c r="DP8" s="120" t="s">
        <v>369</v>
      </c>
      <c r="DQ8" s="120" t="s">
        <v>369</v>
      </c>
      <c r="DR8" s="120" t="s">
        <v>369</v>
      </c>
      <c r="DS8" s="120">
        <v>0.27439999999999998</v>
      </c>
      <c r="DT8" s="120">
        <v>0.39169999999999999</v>
      </c>
      <c r="DU8" s="120" t="s">
        <v>369</v>
      </c>
      <c r="DV8" s="120" t="s">
        <v>369</v>
      </c>
      <c r="DW8" s="120" t="s">
        <v>369</v>
      </c>
      <c r="DX8" s="120">
        <v>0.59640000000000004</v>
      </c>
      <c r="DY8" s="120" t="s">
        <v>369</v>
      </c>
      <c r="DZ8" s="120" t="s">
        <v>369</v>
      </c>
      <c r="EA8" s="120">
        <v>0.6593</v>
      </c>
      <c r="EB8" s="120" t="s">
        <v>369</v>
      </c>
      <c r="EC8" s="120" t="s">
        <v>369</v>
      </c>
      <c r="ED8" s="120">
        <v>0.85122191780821921</v>
      </c>
      <c r="EE8" s="120" t="s">
        <v>369</v>
      </c>
      <c r="EF8" s="120">
        <v>1.0416901408450707</v>
      </c>
      <c r="EG8" s="120" t="s">
        <v>369</v>
      </c>
      <c r="EH8" s="120" t="s">
        <v>369</v>
      </c>
      <c r="EI8" s="120" t="s">
        <v>369</v>
      </c>
      <c r="EJ8" s="120" t="s">
        <v>369</v>
      </c>
      <c r="EK8" s="120" t="s">
        <v>369</v>
      </c>
      <c r="EL8" s="120" t="s">
        <v>369</v>
      </c>
      <c r="EM8" s="120">
        <v>0.90684931506849309</v>
      </c>
      <c r="EN8" s="120" t="s">
        <v>369</v>
      </c>
      <c r="EO8" s="120">
        <v>0.59640000000000004</v>
      </c>
      <c r="EP8" s="120" t="s">
        <v>369</v>
      </c>
      <c r="EQ8" s="120" t="s">
        <v>369</v>
      </c>
      <c r="ER8" s="120" t="s">
        <v>369</v>
      </c>
      <c r="ES8" s="120" t="s">
        <v>369</v>
      </c>
      <c r="ET8" s="120">
        <v>0.63123199999999979</v>
      </c>
      <c r="EU8" s="120">
        <v>0.5535255813953488</v>
      </c>
      <c r="EV8" s="120" t="s">
        <v>369</v>
      </c>
      <c r="EW8" s="120" t="s">
        <v>369</v>
      </c>
      <c r="EX8" s="120" t="s">
        <v>369</v>
      </c>
      <c r="EY8" s="120">
        <v>0.74152727272727259</v>
      </c>
      <c r="EZ8" s="120" t="s">
        <v>369</v>
      </c>
      <c r="FA8" s="120" t="s">
        <v>369</v>
      </c>
      <c r="FB8" s="120">
        <v>0.6593</v>
      </c>
      <c r="FC8" s="120" t="s">
        <v>369</v>
      </c>
      <c r="FD8" s="122">
        <v>0.15624999999999989</v>
      </c>
      <c r="FE8" s="122">
        <v>0.17187499999999989</v>
      </c>
      <c r="FF8" s="122">
        <v>0.16666666666666663</v>
      </c>
      <c r="FG8" s="122">
        <v>0.14583333333333326</v>
      </c>
      <c r="FH8" s="122">
        <v>0.17187499999999989</v>
      </c>
      <c r="FI8" s="122">
        <v>0.16666666666666663</v>
      </c>
      <c r="FJ8" s="122">
        <v>0.13541666666666663</v>
      </c>
      <c r="FK8" s="122">
        <v>0.13541666666666663</v>
      </c>
      <c r="FL8" s="122">
        <v>0.15624999999999989</v>
      </c>
      <c r="FM8" s="122">
        <v>0.19791666666666663</v>
      </c>
      <c r="FN8" s="122">
        <v>0.14583333333333326</v>
      </c>
      <c r="FO8" s="122">
        <v>0.13541666666666663</v>
      </c>
      <c r="FP8" s="122">
        <v>0.13541666666666663</v>
      </c>
      <c r="FQ8" s="122">
        <v>0.15624999999999989</v>
      </c>
      <c r="FR8" s="122">
        <v>0.16666666666666663</v>
      </c>
      <c r="FS8" s="122">
        <v>0.17187499999999989</v>
      </c>
      <c r="FT8" s="122">
        <v>0.19270833333333326</v>
      </c>
      <c r="FU8" s="122">
        <v>0.16145833333333337</v>
      </c>
      <c r="FV8" s="122">
        <v>0.18749999999999989</v>
      </c>
      <c r="FW8" s="122">
        <v>0.16666666666666663</v>
      </c>
      <c r="FX8" s="122">
        <v>0.16145833333333337</v>
      </c>
      <c r="FY8" s="122">
        <v>0.16666666666666663</v>
      </c>
      <c r="FZ8" s="122">
        <v>0.13541666666666663</v>
      </c>
      <c r="GA8" s="122">
        <v>0.13541666666666663</v>
      </c>
      <c r="GB8" s="122">
        <v>0.16666666666666663</v>
      </c>
      <c r="GC8" s="122">
        <v>0</v>
      </c>
      <c r="GD8" s="122">
        <v>0.16666666666666663</v>
      </c>
      <c r="GE8" s="102">
        <v>91.994198300000008</v>
      </c>
      <c r="GF8" s="102">
        <v>94.006392849295409</v>
      </c>
      <c r="GG8" s="102">
        <v>93.325946400000007</v>
      </c>
      <c r="GH8" s="102">
        <v>90.7</v>
      </c>
      <c r="GI8" s="102">
        <v>94.006392849295409</v>
      </c>
      <c r="GJ8" s="102">
        <v>93.325946400000007</v>
      </c>
      <c r="GK8" s="102">
        <v>93.325946400000007</v>
      </c>
      <c r="GL8" s="102">
        <v>89.441809599999999</v>
      </c>
      <c r="GM8" s="102">
        <v>94.696876900000007</v>
      </c>
      <c r="GN8" s="102">
        <v>97.563541100000009</v>
      </c>
      <c r="GO8" s="102">
        <v>90.7</v>
      </c>
      <c r="GP8" s="102">
        <v>89.441809599999999</v>
      </c>
      <c r="GQ8" s="102">
        <v>89.441809599999999</v>
      </c>
      <c r="GR8" s="102">
        <v>91.994198300000008</v>
      </c>
      <c r="GS8" s="102">
        <v>93.325946400000007</v>
      </c>
      <c r="GT8" s="102">
        <v>94.006392849295409</v>
      </c>
      <c r="GU8" s="102">
        <v>96.830685100000011</v>
      </c>
      <c r="GV8" s="102">
        <v>92.655219900000006</v>
      </c>
      <c r="GW8" s="102">
        <v>96.108803800000004</v>
      </c>
      <c r="GX8" s="102">
        <v>93.325946400000007</v>
      </c>
      <c r="GY8" s="102">
        <v>92.655219900000006</v>
      </c>
      <c r="GZ8" s="102">
        <v>93.325946400000007</v>
      </c>
      <c r="HA8" s="102">
        <v>89.441809599999999</v>
      </c>
      <c r="HB8" s="102">
        <v>89.441809599999999</v>
      </c>
      <c r="HC8" s="102">
        <v>93.325946400000007</v>
      </c>
      <c r="HD8" s="102">
        <v>90.7</v>
      </c>
      <c r="HE8" s="102">
        <v>93.325946400000007</v>
      </c>
      <c r="HF8" s="102" t="s">
        <v>369</v>
      </c>
      <c r="HG8" s="102" t="s">
        <v>369</v>
      </c>
      <c r="HH8" s="102" t="s">
        <v>369</v>
      </c>
      <c r="HI8" s="102" t="s">
        <v>369</v>
      </c>
      <c r="HJ8" s="102" t="s">
        <v>369</v>
      </c>
      <c r="HK8" s="102" t="s">
        <v>369</v>
      </c>
      <c r="HL8" s="102" t="s">
        <v>369</v>
      </c>
      <c r="HM8" s="102" t="s">
        <v>369</v>
      </c>
      <c r="HN8" s="102" t="s">
        <v>369</v>
      </c>
      <c r="HO8" s="102" t="s">
        <v>369</v>
      </c>
      <c r="HP8" s="102" t="s">
        <v>369</v>
      </c>
      <c r="HQ8" s="102" t="s">
        <v>369</v>
      </c>
      <c r="HR8" s="102" t="s">
        <v>369</v>
      </c>
      <c r="HS8" s="102" t="s">
        <v>369</v>
      </c>
      <c r="HT8" s="102" t="s">
        <v>369</v>
      </c>
      <c r="HU8" s="102" t="s">
        <v>369</v>
      </c>
      <c r="HV8" s="102" t="s">
        <v>369</v>
      </c>
      <c r="HW8" s="102" t="s">
        <v>369</v>
      </c>
      <c r="HX8" s="102" t="s">
        <v>369</v>
      </c>
      <c r="HY8" s="102" t="s">
        <v>369</v>
      </c>
      <c r="HZ8" s="102" t="s">
        <v>369</v>
      </c>
      <c r="IA8" s="102" t="s">
        <v>369</v>
      </c>
      <c r="IB8" s="102" t="s">
        <v>369</v>
      </c>
      <c r="IC8" s="102" t="s">
        <v>369</v>
      </c>
      <c r="ID8" s="102" t="s">
        <v>369</v>
      </c>
      <c r="IE8" s="102" t="s">
        <v>369</v>
      </c>
      <c r="IF8" s="102" t="s">
        <v>369</v>
      </c>
      <c r="IG8" s="122">
        <v>0</v>
      </c>
      <c r="IH8" s="122">
        <v>8.3333333333333259E-2</v>
      </c>
      <c r="II8" s="122">
        <v>0.13541666666666663</v>
      </c>
      <c r="IJ8" s="122">
        <v>0.140625</v>
      </c>
      <c r="IK8" s="122">
        <v>0.14583333333333326</v>
      </c>
      <c r="IL8" s="122">
        <v>0.15624999999999989</v>
      </c>
      <c r="IM8" s="122">
        <v>0.16145833333333337</v>
      </c>
      <c r="IN8" s="122">
        <v>0.16666666666666663</v>
      </c>
      <c r="IO8" s="122">
        <v>0.17187499999999989</v>
      </c>
      <c r="IP8" s="122">
        <v>0.17708333333333326</v>
      </c>
      <c r="IQ8" s="122">
        <v>0.18749999999999989</v>
      </c>
      <c r="IR8" s="122">
        <v>0.19270833333333326</v>
      </c>
      <c r="IS8" s="122">
        <v>0.19791666666666663</v>
      </c>
      <c r="IT8" s="122">
        <v>8.3333333333333259E-2</v>
      </c>
      <c r="IU8" s="122">
        <v>0.13541666666666663</v>
      </c>
      <c r="IV8" s="122">
        <v>0.140625</v>
      </c>
      <c r="IW8" s="122">
        <v>0.14583333333333326</v>
      </c>
      <c r="IX8" s="122">
        <v>0.15624999999999989</v>
      </c>
      <c r="IY8" s="122">
        <v>0.16145833333333337</v>
      </c>
      <c r="IZ8" s="122">
        <v>0.16666666666666663</v>
      </c>
      <c r="JA8" s="122">
        <v>0.17708333333333326</v>
      </c>
      <c r="JB8" s="122">
        <v>0.18749999999999989</v>
      </c>
      <c r="JC8" s="102">
        <v>72.379869800000009</v>
      </c>
      <c r="JD8" s="102">
        <v>83.641272499999999</v>
      </c>
      <c r="JE8" s="102">
        <v>89.441809599999999</v>
      </c>
      <c r="JF8" s="102">
        <v>90.066460500000005</v>
      </c>
      <c r="JG8" s="102">
        <v>90.7</v>
      </c>
      <c r="JH8" s="102">
        <v>91.994198300000008</v>
      </c>
      <c r="JI8" s="102">
        <v>92.655219900000006</v>
      </c>
      <c r="JJ8" s="102">
        <v>93.325946400000007</v>
      </c>
      <c r="JK8" s="102">
        <v>94.006392849295409</v>
      </c>
      <c r="JL8" s="102">
        <v>94.696876900000007</v>
      </c>
      <c r="JM8" s="102">
        <v>96.108803800000004</v>
      </c>
      <c r="JN8" s="102">
        <v>96.830685100000011</v>
      </c>
      <c r="JO8" s="102">
        <v>97.563541100000009</v>
      </c>
      <c r="JP8" s="102">
        <v>73.437341099999998</v>
      </c>
      <c r="JQ8" s="102">
        <v>77.861233600000006</v>
      </c>
      <c r="JR8" s="102">
        <v>78.333145700000003</v>
      </c>
      <c r="JS8" s="102">
        <v>78.810771900000006</v>
      </c>
      <c r="JT8" s="102">
        <v>79.78380150000001</v>
      </c>
      <c r="JU8" s="102">
        <v>80.279295599999998</v>
      </c>
      <c r="JV8" s="102">
        <v>80.781047999999998</v>
      </c>
      <c r="JW8" s="102">
        <v>81.803599800000001</v>
      </c>
      <c r="JX8" s="102">
        <v>82.8523639</v>
      </c>
      <c r="JY8" s="102" t="s">
        <v>369</v>
      </c>
      <c r="JZ8" s="102" t="s">
        <v>369</v>
      </c>
      <c r="KA8" s="102" t="s">
        <v>369</v>
      </c>
      <c r="KB8" s="102" t="s">
        <v>369</v>
      </c>
      <c r="KC8" s="102" t="s">
        <v>369</v>
      </c>
      <c r="KD8" s="102" t="s">
        <v>369</v>
      </c>
      <c r="KE8" s="102" t="s">
        <v>369</v>
      </c>
      <c r="KF8" s="102" t="s">
        <v>369</v>
      </c>
      <c r="KG8" s="102" t="s">
        <v>369</v>
      </c>
      <c r="KH8" s="102" t="s">
        <v>369</v>
      </c>
      <c r="KI8" s="102" t="s">
        <v>369</v>
      </c>
      <c r="KJ8" s="102" t="s">
        <v>369</v>
      </c>
      <c r="KK8" s="102" t="s">
        <v>369</v>
      </c>
      <c r="KL8" s="102" t="s">
        <v>369</v>
      </c>
      <c r="KM8" s="102" t="s">
        <v>369</v>
      </c>
      <c r="KN8" s="102" t="s">
        <v>369</v>
      </c>
      <c r="KO8" s="102" t="s">
        <v>369</v>
      </c>
      <c r="KP8" s="102" t="s">
        <v>369</v>
      </c>
      <c r="KQ8" s="102" t="s">
        <v>369</v>
      </c>
      <c r="KR8" s="102" t="s">
        <v>369</v>
      </c>
      <c r="KS8" s="102">
        <v>113.08867780545734</v>
      </c>
      <c r="KT8" s="102">
        <v>114.53853264911704</v>
      </c>
      <c r="KU8" s="122" t="s">
        <v>765</v>
      </c>
      <c r="KV8" s="122">
        <v>0.17187499999999989</v>
      </c>
      <c r="KW8" s="122" t="s">
        <v>765</v>
      </c>
      <c r="KX8" s="122">
        <v>0.14583333333333326</v>
      </c>
      <c r="KY8" s="122" t="s">
        <v>765</v>
      </c>
      <c r="KZ8" s="122" t="s">
        <v>765</v>
      </c>
      <c r="LA8" s="122">
        <v>0.13541666666666663</v>
      </c>
      <c r="LB8" s="122" t="s">
        <v>765</v>
      </c>
      <c r="LC8" s="122">
        <v>0.15624999999999989</v>
      </c>
      <c r="LD8" s="122" t="s">
        <v>765</v>
      </c>
      <c r="LE8" s="122">
        <v>0.14583333333333326</v>
      </c>
      <c r="LF8" s="122" t="s">
        <v>765</v>
      </c>
      <c r="LG8" s="122" t="s">
        <v>765</v>
      </c>
      <c r="LH8" s="122" t="s">
        <v>765</v>
      </c>
      <c r="LI8" s="122" t="s">
        <v>765</v>
      </c>
      <c r="LJ8" s="122" t="s">
        <v>765</v>
      </c>
      <c r="LK8" s="122">
        <v>0.19270833333333326</v>
      </c>
      <c r="LL8" s="122">
        <v>0.16145833333333337</v>
      </c>
      <c r="LM8" s="122">
        <v>0.18749999999999989</v>
      </c>
      <c r="LN8" s="122" t="s">
        <v>765</v>
      </c>
      <c r="LO8" s="122">
        <v>0.16145833333333337</v>
      </c>
      <c r="LP8" s="122" t="s">
        <v>765</v>
      </c>
      <c r="LQ8" s="122">
        <v>0.13541666666666663</v>
      </c>
      <c r="LR8" s="122">
        <v>0.13541666666666663</v>
      </c>
      <c r="LS8" s="122">
        <v>0.16666666666666663</v>
      </c>
      <c r="LT8" s="122">
        <v>0</v>
      </c>
      <c r="LU8" s="122" t="s">
        <v>765</v>
      </c>
      <c r="LV8" s="102" t="s">
        <v>765</v>
      </c>
      <c r="LW8" s="102">
        <v>94.006392849295409</v>
      </c>
      <c r="LX8" s="102" t="s">
        <v>765</v>
      </c>
      <c r="LY8" s="102">
        <v>90.7</v>
      </c>
      <c r="LZ8" s="102" t="s">
        <v>765</v>
      </c>
      <c r="MA8" s="102" t="s">
        <v>765</v>
      </c>
      <c r="MB8" s="102">
        <v>93.325946400000007</v>
      </c>
      <c r="MC8" s="102" t="s">
        <v>765</v>
      </c>
      <c r="MD8" s="102">
        <v>94.696876900000007</v>
      </c>
      <c r="ME8" s="102" t="s">
        <v>765</v>
      </c>
      <c r="MF8" s="102">
        <v>90.7</v>
      </c>
      <c r="MG8" s="102" t="s">
        <v>765</v>
      </c>
      <c r="MH8" s="102" t="s">
        <v>765</v>
      </c>
      <c r="MI8" s="102" t="s">
        <v>765</v>
      </c>
      <c r="MJ8" s="102" t="s">
        <v>765</v>
      </c>
      <c r="MK8" s="102" t="s">
        <v>765</v>
      </c>
      <c r="ML8" s="102">
        <v>96.830685100000011</v>
      </c>
      <c r="MM8" s="102">
        <v>92.655219900000006</v>
      </c>
      <c r="MN8" s="102" t="s">
        <v>765</v>
      </c>
      <c r="MO8" s="102" t="s">
        <v>765</v>
      </c>
      <c r="MP8" s="102">
        <v>92.655219900000006</v>
      </c>
      <c r="MQ8" s="102" t="s">
        <v>765</v>
      </c>
      <c r="MR8" s="102">
        <v>89.441809599999999</v>
      </c>
      <c r="MS8" s="102">
        <v>89.441809599999999</v>
      </c>
      <c r="MT8" s="102">
        <v>93.325946400000007</v>
      </c>
      <c r="MU8" s="102" t="s">
        <v>765</v>
      </c>
      <c r="MV8" s="102" t="s">
        <v>765</v>
      </c>
      <c r="MW8" s="102" t="s">
        <v>765</v>
      </c>
      <c r="MX8" s="102" t="s">
        <v>369</v>
      </c>
      <c r="MY8" s="102" t="s">
        <v>765</v>
      </c>
      <c r="MZ8" s="102" t="s">
        <v>369</v>
      </c>
      <c r="NA8" s="102" t="s">
        <v>765</v>
      </c>
      <c r="NB8" s="102" t="s">
        <v>765</v>
      </c>
      <c r="NC8" s="102" t="s">
        <v>369</v>
      </c>
      <c r="ND8" s="102" t="s">
        <v>765</v>
      </c>
      <c r="NE8" s="102" t="s">
        <v>369</v>
      </c>
      <c r="NF8" s="102" t="s">
        <v>765</v>
      </c>
      <c r="NG8" s="102" t="s">
        <v>369</v>
      </c>
      <c r="NH8" s="102" t="s">
        <v>765</v>
      </c>
      <c r="NI8" s="102" t="s">
        <v>765</v>
      </c>
      <c r="NJ8" s="102" t="s">
        <v>765</v>
      </c>
      <c r="NK8" s="102" t="s">
        <v>765</v>
      </c>
      <c r="NL8" s="102" t="s">
        <v>765</v>
      </c>
      <c r="NM8" s="102" t="s">
        <v>369</v>
      </c>
      <c r="NN8" s="102" t="s">
        <v>369</v>
      </c>
      <c r="NO8" s="102" t="s">
        <v>765</v>
      </c>
      <c r="NP8" s="102" t="s">
        <v>765</v>
      </c>
      <c r="NQ8" s="102" t="s">
        <v>369</v>
      </c>
      <c r="NR8" s="102" t="s">
        <v>765</v>
      </c>
      <c r="NS8" s="102" t="s">
        <v>369</v>
      </c>
      <c r="NT8" s="102" t="s">
        <v>369</v>
      </c>
      <c r="NU8" s="102" t="s">
        <v>369</v>
      </c>
      <c r="NV8" s="102" t="s">
        <v>765</v>
      </c>
      <c r="NW8" s="102" t="s">
        <v>765</v>
      </c>
      <c r="NZ8" s="120">
        <v>0.34</v>
      </c>
      <c r="OA8" s="102">
        <v>51.229269178312506</v>
      </c>
      <c r="OB8" s="102">
        <v>51.380369091693026</v>
      </c>
      <c r="OC8" s="102">
        <v>51.329270520000009</v>
      </c>
      <c r="OD8" s="102">
        <v>51.132125000000002</v>
      </c>
      <c r="OE8" s="102">
        <v>51.380369091693026</v>
      </c>
      <c r="OF8" s="102">
        <v>51.329270520000009</v>
      </c>
      <c r="OG8" s="102">
        <v>53.254118164500007</v>
      </c>
      <c r="OH8" s="102">
        <v>51.037732602999995</v>
      </c>
      <c r="OI8" s="102">
        <v>52.734323323687512</v>
      </c>
      <c r="OJ8" s="102">
        <v>51.647699569812502</v>
      </c>
      <c r="OK8" s="102">
        <v>51.132125000000002</v>
      </c>
      <c r="OL8" s="102">
        <v>51.037732602999995</v>
      </c>
      <c r="OM8" s="102">
        <v>51.037732602999995</v>
      </c>
      <c r="ON8" s="102">
        <v>51.229269178312506</v>
      </c>
      <c r="OO8" s="102">
        <v>51.329270520000009</v>
      </c>
      <c r="OP8" s="102">
        <v>51.380369091693026</v>
      </c>
      <c r="OQ8" s="102">
        <v>51.59259940484376</v>
      </c>
      <c r="OR8" s="102">
        <v>51.278873263406247</v>
      </c>
      <c r="OS8" s="102">
        <v>51.538346037750003</v>
      </c>
      <c r="OT8" s="102">
        <v>51.329270520000009</v>
      </c>
      <c r="OU8" s="102">
        <v>51.278873263406247</v>
      </c>
      <c r="OV8" s="102">
        <v>51.329270520000009</v>
      </c>
      <c r="OW8" s="102">
        <v>51.037732602999995</v>
      </c>
      <c r="OX8" s="102">
        <v>51.037732602999995</v>
      </c>
      <c r="OY8" s="102">
        <v>51.329270520000009</v>
      </c>
      <c r="OZ8" s="102">
        <v>59.861999999999995</v>
      </c>
      <c r="PA8" s="102">
        <v>51.329270520000009</v>
      </c>
      <c r="PB8" s="102">
        <v>3.9958829959083757</v>
      </c>
      <c r="PC8" s="102">
        <v>4.0076687891520564</v>
      </c>
      <c r="PD8" s="102">
        <v>4.0036831005600009</v>
      </c>
      <c r="PE8" s="102">
        <v>3.9883057500000003</v>
      </c>
      <c r="PF8" s="102">
        <v>4.0076687891520564</v>
      </c>
      <c r="PG8" s="102">
        <v>4.0036831005600009</v>
      </c>
      <c r="PH8" s="102">
        <v>4.1538212168310009</v>
      </c>
      <c r="PI8" s="102">
        <v>3.9809431430339997</v>
      </c>
      <c r="PJ8" s="102">
        <v>4.1132772192476263</v>
      </c>
      <c r="PK8" s="102">
        <v>4.0285205664453754</v>
      </c>
      <c r="PL8" s="102">
        <v>3.9883057500000003</v>
      </c>
      <c r="PM8" s="102">
        <v>3.9809431430339997</v>
      </c>
      <c r="PN8" s="102">
        <v>3.9809431430339997</v>
      </c>
      <c r="PO8" s="102">
        <v>3.9958829959083757</v>
      </c>
      <c r="PP8" s="102">
        <v>4.0036831005600009</v>
      </c>
      <c r="PQ8" s="102">
        <v>4.0076687891520564</v>
      </c>
      <c r="PR8" s="102">
        <v>4.0242227535778134</v>
      </c>
      <c r="PS8" s="102">
        <v>3.9997521145456871</v>
      </c>
      <c r="PT8" s="102">
        <v>4.0199909909445006</v>
      </c>
      <c r="PU8" s="102">
        <v>4.0036831005600009</v>
      </c>
      <c r="PV8" s="102">
        <v>3.9997521145456871</v>
      </c>
      <c r="PW8" s="102">
        <v>4.0036831005600009</v>
      </c>
      <c r="PX8" s="102">
        <v>3.9809431430339997</v>
      </c>
      <c r="PY8" s="102">
        <v>3.9809431430339997</v>
      </c>
      <c r="PZ8" s="102">
        <v>4.0036831005600009</v>
      </c>
      <c r="QA8" s="102">
        <v>4.6692359999999997</v>
      </c>
      <c r="QB8" s="102">
        <v>4.0036831005600009</v>
      </c>
      <c r="QC8" s="102">
        <v>0</v>
      </c>
      <c r="QD8" s="102">
        <v>25.629383657873607</v>
      </c>
      <c r="QE8" s="102">
        <v>0</v>
      </c>
      <c r="QF8" s="102">
        <v>30.590978606208459</v>
      </c>
      <c r="QG8" s="102">
        <v>0</v>
      </c>
      <c r="QH8" s="102">
        <v>0</v>
      </c>
      <c r="QI8" s="102">
        <v>0</v>
      </c>
      <c r="QJ8" s="102">
        <v>0</v>
      </c>
      <c r="QK8" s="102">
        <v>0</v>
      </c>
      <c r="QL8" s="102">
        <v>0</v>
      </c>
      <c r="QM8" s="102">
        <v>26.33343101791781</v>
      </c>
      <c r="QN8" s="102">
        <v>0</v>
      </c>
      <c r="QO8" s="102">
        <v>12.889899069244676</v>
      </c>
      <c r="QP8" s="102">
        <v>0</v>
      </c>
      <c r="QQ8" s="102">
        <v>0</v>
      </c>
      <c r="QR8" s="102">
        <v>0</v>
      </c>
      <c r="QS8" s="102">
        <v>0</v>
      </c>
      <c r="QT8" s="102">
        <v>20.49191072759557</v>
      </c>
      <c r="QU8" s="102">
        <v>10.022047855230591</v>
      </c>
      <c r="QV8" s="102">
        <v>0</v>
      </c>
      <c r="QW8" s="102">
        <v>0</v>
      </c>
      <c r="QX8" s="102">
        <v>0</v>
      </c>
      <c r="QY8" s="102">
        <v>9.4564736144068053</v>
      </c>
      <c r="QZ8" s="102">
        <v>0</v>
      </c>
      <c r="RA8" s="102">
        <v>0</v>
      </c>
      <c r="RB8" s="102">
        <v>8.4986423810640002</v>
      </c>
      <c r="RC8" s="102">
        <v>0</v>
      </c>
      <c r="RD8" s="102">
        <v>55.225152174220881</v>
      </c>
      <c r="RE8" s="102">
        <v>81.017421538718693</v>
      </c>
      <c r="RF8" s="102">
        <v>55.332953620560012</v>
      </c>
      <c r="RG8" s="102">
        <v>85.711409356208463</v>
      </c>
      <c r="RH8" s="102">
        <v>55.388037880845083</v>
      </c>
      <c r="RI8" s="102">
        <v>55.332953620560012</v>
      </c>
      <c r="RJ8" s="102">
        <v>57.407939381331005</v>
      </c>
      <c r="RK8" s="102">
        <v>55.018675746033992</v>
      </c>
      <c r="RL8" s="102">
        <v>56.84760054293514</v>
      </c>
      <c r="RM8" s="102">
        <v>55.676220136257875</v>
      </c>
      <c r="RN8" s="102">
        <v>81.453861767917815</v>
      </c>
      <c r="RO8" s="102">
        <v>55.018675746033992</v>
      </c>
      <c r="RP8" s="102">
        <v>67.908574815278669</v>
      </c>
      <c r="RQ8" s="102">
        <v>55.225152174220881</v>
      </c>
      <c r="RR8" s="102">
        <v>55.332953620560012</v>
      </c>
      <c r="RS8" s="102">
        <v>55.388037880845083</v>
      </c>
      <c r="RT8" s="102">
        <v>55.61682215842157</v>
      </c>
      <c r="RU8" s="102">
        <v>75.770536105547507</v>
      </c>
      <c r="RV8" s="102">
        <v>65.580384883925092</v>
      </c>
      <c r="RW8" s="102">
        <v>55.332953620560012</v>
      </c>
      <c r="RX8" s="102">
        <v>55.278625377951933</v>
      </c>
      <c r="RY8" s="102">
        <v>55.332953620560012</v>
      </c>
      <c r="RZ8" s="102">
        <v>64.475149360440795</v>
      </c>
      <c r="SA8" s="102">
        <v>55.018675746033992</v>
      </c>
      <c r="SB8" s="102">
        <v>55.332953620560012</v>
      </c>
      <c r="SC8" s="102">
        <v>73.029878381063995</v>
      </c>
      <c r="SD8" s="102">
        <v>55.332953620560012</v>
      </c>
      <c r="SE8" s="102">
        <v>74.515300623000016</v>
      </c>
      <c r="SF8" s="102">
        <v>74.735082315189871</v>
      </c>
      <c r="SG8" s="102">
        <v>74.660757120000014</v>
      </c>
      <c r="SH8" s="102">
        <v>74.374000000000009</v>
      </c>
      <c r="SI8" s="102">
        <v>74.735082315189871</v>
      </c>
      <c r="SJ8" s="102">
        <v>74.660757120000014</v>
      </c>
      <c r="SK8" s="102">
        <v>77.460535512000021</v>
      </c>
      <c r="SL8" s="102">
        <v>74.236701967999991</v>
      </c>
      <c r="SM8" s="102">
        <v>76.704470289000014</v>
      </c>
      <c r="SN8" s="102">
        <v>75.123926647000019</v>
      </c>
      <c r="SO8" s="102">
        <v>74.374000000000009</v>
      </c>
      <c r="SP8" s="102">
        <v>74.236701967999991</v>
      </c>
      <c r="SQ8" s="102">
        <v>74.236701967999991</v>
      </c>
      <c r="SR8" s="102">
        <v>74.515300623000016</v>
      </c>
      <c r="SS8" s="102">
        <v>74.660757120000014</v>
      </c>
      <c r="ST8" s="102">
        <v>74.735082315189871</v>
      </c>
      <c r="SU8" s="102">
        <v>75.043780952500015</v>
      </c>
      <c r="SV8" s="102">
        <v>74.587452019499992</v>
      </c>
      <c r="SW8" s="102">
        <v>74.964866964000009</v>
      </c>
      <c r="SX8" s="102">
        <v>74.660757120000014</v>
      </c>
      <c r="SY8" s="102">
        <v>74.587452019499992</v>
      </c>
      <c r="SZ8" s="102">
        <v>74.660757120000014</v>
      </c>
      <c r="TA8" s="102">
        <v>74.236701967999991</v>
      </c>
      <c r="TB8" s="102">
        <v>74.236701967999991</v>
      </c>
      <c r="TC8" s="102">
        <v>74.660757120000014</v>
      </c>
      <c r="TD8" s="102">
        <v>74.373999999999995</v>
      </c>
      <c r="TE8" s="102">
        <v>74.660757120000014</v>
      </c>
    </row>
    <row r="9" spans="1:525" s="112" customFormat="1" ht="15" customHeight="1" x14ac:dyDescent="0.2">
      <c r="A9" s="9" t="s">
        <v>99</v>
      </c>
      <c r="B9" s="9" t="s">
        <v>42</v>
      </c>
      <c r="C9" s="11">
        <v>100101258</v>
      </c>
      <c r="D9" s="10" t="s">
        <v>87</v>
      </c>
      <c r="E9" s="11" t="s">
        <v>199</v>
      </c>
      <c r="F9" s="115" t="s">
        <v>71</v>
      </c>
      <c r="G9" s="11">
        <v>12</v>
      </c>
      <c r="H9" s="11" t="s">
        <v>45</v>
      </c>
      <c r="I9" s="115" t="s">
        <v>133</v>
      </c>
      <c r="J9" s="11" t="s">
        <v>133</v>
      </c>
      <c r="K9" s="116" t="s">
        <v>133</v>
      </c>
      <c r="L9" s="11" t="s">
        <v>133</v>
      </c>
      <c r="M9" s="11" t="s">
        <v>19</v>
      </c>
      <c r="N9" s="117" t="s">
        <v>70</v>
      </c>
      <c r="O9" s="117" t="s">
        <v>144</v>
      </c>
      <c r="P9" s="117">
        <v>1</v>
      </c>
      <c r="Q9" s="117" t="s">
        <v>20</v>
      </c>
      <c r="R9" s="117" t="s">
        <v>21</v>
      </c>
      <c r="S9" s="118">
        <v>0.125</v>
      </c>
      <c r="T9" s="123">
        <v>7.8E-2</v>
      </c>
      <c r="U9" s="103" t="s">
        <v>369</v>
      </c>
      <c r="V9" s="124">
        <v>0.33329999999999999</v>
      </c>
      <c r="W9" s="124">
        <v>0</v>
      </c>
      <c r="X9" s="124"/>
      <c r="Y9" s="124">
        <v>0.19</v>
      </c>
      <c r="Z9" s="124">
        <v>0.27</v>
      </c>
      <c r="AA9" s="124">
        <v>0.2</v>
      </c>
      <c r="AB9" s="120">
        <v>0.28999999999999998</v>
      </c>
      <c r="AC9" s="124">
        <v>0.20499999999999999</v>
      </c>
      <c r="AD9" s="124">
        <v>0.2</v>
      </c>
      <c r="AE9" s="124">
        <v>0.2</v>
      </c>
      <c r="AF9" s="124">
        <v>0.17</v>
      </c>
      <c r="AG9" s="120">
        <v>0.21</v>
      </c>
      <c r="AH9" s="124">
        <v>0.23</v>
      </c>
      <c r="AI9" s="162">
        <v>0.27</v>
      </c>
      <c r="AJ9" s="124">
        <v>0.17</v>
      </c>
      <c r="AK9" s="124">
        <v>0.17</v>
      </c>
      <c r="AL9" s="124">
        <v>0.19</v>
      </c>
      <c r="AM9" s="124">
        <v>0.2</v>
      </c>
      <c r="AN9" s="124">
        <v>0.20499999999999999</v>
      </c>
      <c r="AO9" s="120">
        <v>0.27</v>
      </c>
      <c r="AP9" s="120">
        <v>0.25</v>
      </c>
      <c r="AQ9" s="124">
        <v>0.22</v>
      </c>
      <c r="AR9" s="124">
        <v>0.2</v>
      </c>
      <c r="AS9" s="120">
        <v>0.25</v>
      </c>
      <c r="AT9" s="124">
        <v>0.2</v>
      </c>
      <c r="AU9" s="120">
        <v>0.27</v>
      </c>
      <c r="AV9" s="120">
        <v>0.25</v>
      </c>
      <c r="AW9" s="120">
        <v>0.26</v>
      </c>
      <c r="AX9" s="124">
        <v>0.18</v>
      </c>
      <c r="AY9" s="124">
        <v>0.2</v>
      </c>
      <c r="AZ9" s="124">
        <v>0.04</v>
      </c>
      <c r="BA9" s="124">
        <v>0.04</v>
      </c>
      <c r="BB9" s="124">
        <v>0.04</v>
      </c>
      <c r="BC9" s="124">
        <v>0.04</v>
      </c>
      <c r="BD9" s="124">
        <v>0.04</v>
      </c>
      <c r="BE9" s="124">
        <v>0.04</v>
      </c>
      <c r="BF9" s="124">
        <v>0.04</v>
      </c>
      <c r="BG9" s="124">
        <v>0.04</v>
      </c>
      <c r="BH9" s="124">
        <v>0.04</v>
      </c>
      <c r="BI9" s="124">
        <v>0.04</v>
      </c>
      <c r="BJ9" s="124">
        <v>0.04</v>
      </c>
      <c r="BK9" s="124">
        <v>0.04</v>
      </c>
      <c r="BL9" s="124">
        <v>0.04</v>
      </c>
      <c r="BM9" s="124">
        <v>0.04</v>
      </c>
      <c r="BN9" s="124">
        <v>0.04</v>
      </c>
      <c r="BO9" s="124">
        <v>0.04</v>
      </c>
      <c r="BP9" s="124">
        <v>0.04</v>
      </c>
      <c r="BQ9" s="124">
        <v>0.04</v>
      </c>
      <c r="BR9" s="124">
        <v>0.04</v>
      </c>
      <c r="BS9" s="124">
        <v>0.04</v>
      </c>
      <c r="BT9" s="124">
        <v>0.04</v>
      </c>
      <c r="BU9" s="124">
        <v>0.04</v>
      </c>
      <c r="BV9" s="124">
        <v>0.04</v>
      </c>
      <c r="BW9" s="124">
        <v>0.04</v>
      </c>
      <c r="BX9" s="124">
        <v>0.04</v>
      </c>
      <c r="BY9" s="124">
        <v>0.18</v>
      </c>
      <c r="BZ9" s="124">
        <v>0.04</v>
      </c>
      <c r="CA9" s="120" t="s">
        <v>369</v>
      </c>
      <c r="CB9" s="120">
        <v>0.27</v>
      </c>
      <c r="CC9" s="120" t="s">
        <v>369</v>
      </c>
      <c r="CD9" s="120">
        <v>0.28999999999999998</v>
      </c>
      <c r="CE9" s="120" t="s">
        <v>369</v>
      </c>
      <c r="CF9" s="120" t="s">
        <v>369</v>
      </c>
      <c r="CG9" s="120" t="s">
        <v>369</v>
      </c>
      <c r="CH9" s="120" t="s">
        <v>369</v>
      </c>
      <c r="CI9" s="120" t="s">
        <v>369</v>
      </c>
      <c r="CJ9" s="120" t="s">
        <v>369</v>
      </c>
      <c r="CK9" s="120">
        <v>0.27</v>
      </c>
      <c r="CL9" s="120" t="s">
        <v>369</v>
      </c>
      <c r="CM9" s="120">
        <v>0.17</v>
      </c>
      <c r="CN9" s="120" t="s">
        <v>369</v>
      </c>
      <c r="CO9" s="120" t="s">
        <v>369</v>
      </c>
      <c r="CP9" s="120" t="s">
        <v>369</v>
      </c>
      <c r="CQ9" s="120" t="s">
        <v>369</v>
      </c>
      <c r="CR9" s="120">
        <v>0.25</v>
      </c>
      <c r="CS9" s="120">
        <v>0.14000000000000001</v>
      </c>
      <c r="CT9" s="120" t="s">
        <v>369</v>
      </c>
      <c r="CU9" s="120" t="s">
        <v>369</v>
      </c>
      <c r="CV9" s="120" t="s">
        <v>369</v>
      </c>
      <c r="CW9" s="120">
        <v>0.12</v>
      </c>
      <c r="CX9" s="120" t="s">
        <v>369</v>
      </c>
      <c r="CY9" s="120" t="s">
        <v>369</v>
      </c>
      <c r="CZ9" s="120">
        <v>0.18</v>
      </c>
      <c r="DA9" s="120" t="s">
        <v>369</v>
      </c>
      <c r="DB9" s="120" t="s">
        <v>369</v>
      </c>
      <c r="DC9" s="120">
        <v>0.40770000000000001</v>
      </c>
      <c r="DD9" s="120" t="s">
        <v>369</v>
      </c>
      <c r="DE9" s="120">
        <v>0.51</v>
      </c>
      <c r="DF9" s="120" t="s">
        <v>369</v>
      </c>
      <c r="DG9" s="120" t="s">
        <v>369</v>
      </c>
      <c r="DH9" s="120" t="s">
        <v>369</v>
      </c>
      <c r="DI9" s="120" t="s">
        <v>369</v>
      </c>
      <c r="DJ9" s="120" t="s">
        <v>369</v>
      </c>
      <c r="DK9" s="120" t="s">
        <v>369</v>
      </c>
      <c r="DL9" s="120">
        <v>0.45</v>
      </c>
      <c r="DM9" s="120" t="s">
        <v>369</v>
      </c>
      <c r="DN9" s="120">
        <v>0.59640000000000004</v>
      </c>
      <c r="DO9" s="120" t="s">
        <v>369</v>
      </c>
      <c r="DP9" s="120" t="s">
        <v>369</v>
      </c>
      <c r="DQ9" s="120" t="s">
        <v>369</v>
      </c>
      <c r="DR9" s="120" t="s">
        <v>369</v>
      </c>
      <c r="DS9" s="120">
        <v>0.27439999999999998</v>
      </c>
      <c r="DT9" s="120">
        <v>0.39169999999999999</v>
      </c>
      <c r="DU9" s="120" t="s">
        <v>369</v>
      </c>
      <c r="DV9" s="120" t="s">
        <v>369</v>
      </c>
      <c r="DW9" s="120" t="s">
        <v>369</v>
      </c>
      <c r="DX9" s="120">
        <v>0.59640000000000004</v>
      </c>
      <c r="DY9" s="120" t="s">
        <v>369</v>
      </c>
      <c r="DZ9" s="120" t="s">
        <v>369</v>
      </c>
      <c r="EA9" s="120">
        <v>0.6593</v>
      </c>
      <c r="EB9" s="120" t="s">
        <v>369</v>
      </c>
      <c r="EC9" s="120" t="s">
        <v>369</v>
      </c>
      <c r="ED9" s="120">
        <v>0.85122191780821921</v>
      </c>
      <c r="EE9" s="120" t="s">
        <v>369</v>
      </c>
      <c r="EF9" s="120">
        <v>1.0416901408450707</v>
      </c>
      <c r="EG9" s="120" t="s">
        <v>369</v>
      </c>
      <c r="EH9" s="120" t="s">
        <v>369</v>
      </c>
      <c r="EI9" s="120" t="s">
        <v>369</v>
      </c>
      <c r="EJ9" s="120" t="s">
        <v>369</v>
      </c>
      <c r="EK9" s="120" t="s">
        <v>369</v>
      </c>
      <c r="EL9" s="120" t="s">
        <v>369</v>
      </c>
      <c r="EM9" s="120">
        <v>0.90684931506849309</v>
      </c>
      <c r="EN9" s="120" t="s">
        <v>369</v>
      </c>
      <c r="EO9" s="120">
        <v>0.59640000000000004</v>
      </c>
      <c r="EP9" s="120" t="s">
        <v>369</v>
      </c>
      <c r="EQ9" s="120" t="s">
        <v>369</v>
      </c>
      <c r="ER9" s="120" t="s">
        <v>369</v>
      </c>
      <c r="ES9" s="120" t="s">
        <v>369</v>
      </c>
      <c r="ET9" s="120">
        <v>0.63123199999999979</v>
      </c>
      <c r="EU9" s="120">
        <v>0.5535255813953488</v>
      </c>
      <c r="EV9" s="120" t="s">
        <v>369</v>
      </c>
      <c r="EW9" s="120" t="s">
        <v>369</v>
      </c>
      <c r="EX9" s="120" t="s">
        <v>369</v>
      </c>
      <c r="EY9" s="120">
        <v>0.74152727272727259</v>
      </c>
      <c r="EZ9" s="120" t="s">
        <v>369</v>
      </c>
      <c r="FA9" s="120" t="s">
        <v>369</v>
      </c>
      <c r="FB9" s="120">
        <v>0.6593</v>
      </c>
      <c r="FC9" s="120" t="s">
        <v>369</v>
      </c>
      <c r="FD9" s="122">
        <v>0.15624999999999989</v>
      </c>
      <c r="FE9" s="122">
        <v>0.17187499999999989</v>
      </c>
      <c r="FF9" s="122">
        <v>0.16666666666666663</v>
      </c>
      <c r="FG9" s="122">
        <v>0.14583333333333326</v>
      </c>
      <c r="FH9" s="122">
        <v>0.17187499999999989</v>
      </c>
      <c r="FI9" s="122">
        <v>0.16666666666666663</v>
      </c>
      <c r="FJ9" s="122">
        <v>0.13541666666666663</v>
      </c>
      <c r="FK9" s="122">
        <v>0.13541666666666663</v>
      </c>
      <c r="FL9" s="122">
        <v>0.15624999999999989</v>
      </c>
      <c r="FM9" s="122">
        <v>0.19791666666666663</v>
      </c>
      <c r="FN9" s="122">
        <v>0.14583333333333326</v>
      </c>
      <c r="FO9" s="122">
        <v>0.13541666666666663</v>
      </c>
      <c r="FP9" s="122">
        <v>0.13541666666666663</v>
      </c>
      <c r="FQ9" s="122">
        <v>0.15624999999999989</v>
      </c>
      <c r="FR9" s="122">
        <v>0.16666666666666663</v>
      </c>
      <c r="FS9" s="122">
        <v>0.17187499999999989</v>
      </c>
      <c r="FT9" s="122">
        <v>0.19270833333333326</v>
      </c>
      <c r="FU9" s="122">
        <v>0.16145833333333337</v>
      </c>
      <c r="FV9" s="122">
        <v>0.18749999999999989</v>
      </c>
      <c r="FW9" s="122">
        <v>0.16666666666666663</v>
      </c>
      <c r="FX9" s="122">
        <v>0.16145833333333337</v>
      </c>
      <c r="FY9" s="122">
        <v>0.16666666666666663</v>
      </c>
      <c r="FZ9" s="122">
        <v>0.13541666666666663</v>
      </c>
      <c r="GA9" s="122">
        <v>0.13541666666666663</v>
      </c>
      <c r="GB9" s="122">
        <v>0.16666666666666663</v>
      </c>
      <c r="GC9" s="122">
        <v>0</v>
      </c>
      <c r="GD9" s="122">
        <v>0.16666666666666663</v>
      </c>
      <c r="GE9" s="103">
        <v>91.760916430000009</v>
      </c>
      <c r="GF9" s="102">
        <v>93.768008391132909</v>
      </c>
      <c r="GG9" s="103">
        <v>93.089287440000007</v>
      </c>
      <c r="GH9" s="102">
        <v>90.47</v>
      </c>
      <c r="GI9" s="103">
        <v>93.768008391132909</v>
      </c>
      <c r="GJ9" s="103">
        <v>93.089287440000007</v>
      </c>
      <c r="GK9" s="103">
        <v>93.089287440000007</v>
      </c>
      <c r="GL9" s="103">
        <v>89.215000160000002</v>
      </c>
      <c r="GM9" s="103">
        <v>94.456741489999999</v>
      </c>
      <c r="GN9" s="103">
        <v>97.316136310000005</v>
      </c>
      <c r="GO9" s="102">
        <v>90.47</v>
      </c>
      <c r="GP9" s="103">
        <v>89.215000160000002</v>
      </c>
      <c r="GQ9" s="103">
        <v>89.215000160000002</v>
      </c>
      <c r="GR9" s="103">
        <v>91.760916430000009</v>
      </c>
      <c r="GS9" s="103">
        <v>93.089287440000007</v>
      </c>
      <c r="GT9" s="103">
        <v>93.768008391132909</v>
      </c>
      <c r="GU9" s="102">
        <v>96.585138709999995</v>
      </c>
      <c r="GV9" s="102">
        <v>92.420261789999998</v>
      </c>
      <c r="GW9" s="103">
        <v>95.865087979999998</v>
      </c>
      <c r="GX9" s="103">
        <v>93.089287440000007</v>
      </c>
      <c r="GY9" s="102">
        <v>92.420261789999998</v>
      </c>
      <c r="GZ9" s="103">
        <v>93.089287440000007</v>
      </c>
      <c r="HA9" s="102">
        <v>89.215000160000002</v>
      </c>
      <c r="HB9" s="102">
        <v>89.215000160000002</v>
      </c>
      <c r="HC9" s="102">
        <v>93.089287440000007</v>
      </c>
      <c r="HD9" s="103">
        <v>90.47</v>
      </c>
      <c r="HE9" s="103">
        <v>93.089287440000007</v>
      </c>
      <c r="HF9" s="103" t="s">
        <v>369</v>
      </c>
      <c r="HG9" s="102" t="s">
        <v>369</v>
      </c>
      <c r="HH9" s="103" t="s">
        <v>369</v>
      </c>
      <c r="HI9" s="102" t="s">
        <v>369</v>
      </c>
      <c r="HJ9" s="103" t="s">
        <v>369</v>
      </c>
      <c r="HK9" s="103" t="s">
        <v>369</v>
      </c>
      <c r="HL9" s="103" t="s">
        <v>369</v>
      </c>
      <c r="HM9" s="103" t="s">
        <v>369</v>
      </c>
      <c r="HN9" s="103" t="s">
        <v>369</v>
      </c>
      <c r="HO9" s="103" t="s">
        <v>369</v>
      </c>
      <c r="HP9" s="102" t="s">
        <v>369</v>
      </c>
      <c r="HQ9" s="103" t="s">
        <v>369</v>
      </c>
      <c r="HR9" s="103" t="s">
        <v>369</v>
      </c>
      <c r="HS9" s="103" t="s">
        <v>369</v>
      </c>
      <c r="HT9" s="103" t="s">
        <v>369</v>
      </c>
      <c r="HU9" s="103" t="s">
        <v>369</v>
      </c>
      <c r="HV9" s="103" t="s">
        <v>369</v>
      </c>
      <c r="HW9" s="102" t="s">
        <v>369</v>
      </c>
      <c r="HX9" s="103" t="s">
        <v>369</v>
      </c>
      <c r="HY9" s="103" t="s">
        <v>369</v>
      </c>
      <c r="HZ9" s="103" t="s">
        <v>369</v>
      </c>
      <c r="IA9" s="103" t="s">
        <v>369</v>
      </c>
      <c r="IB9" s="102" t="s">
        <v>369</v>
      </c>
      <c r="IC9" s="102" t="s">
        <v>369</v>
      </c>
      <c r="ID9" s="102" t="s">
        <v>369</v>
      </c>
      <c r="IE9" s="103" t="s">
        <v>369</v>
      </c>
      <c r="IF9" s="103" t="s">
        <v>369</v>
      </c>
      <c r="IG9" s="125">
        <v>0</v>
      </c>
      <c r="IH9" s="125">
        <v>8.3333333333333259E-2</v>
      </c>
      <c r="II9" s="125">
        <v>0.13541666666666663</v>
      </c>
      <c r="IJ9" s="125">
        <v>0.140625</v>
      </c>
      <c r="IK9" s="125">
        <v>0.14583333333333326</v>
      </c>
      <c r="IL9" s="125">
        <v>0.15624999999999989</v>
      </c>
      <c r="IM9" s="125">
        <v>0.16145833333333337</v>
      </c>
      <c r="IN9" s="125">
        <v>0.16666666666666663</v>
      </c>
      <c r="IO9" s="125">
        <v>0.17187499999999989</v>
      </c>
      <c r="IP9" s="125">
        <v>0.17708333333333326</v>
      </c>
      <c r="IQ9" s="125">
        <v>0.18749999999999989</v>
      </c>
      <c r="IR9" s="125">
        <v>0.19270833333333326</v>
      </c>
      <c r="IS9" s="125">
        <v>0.19791666666666663</v>
      </c>
      <c r="IT9" s="125">
        <v>8.3333333333333259E-2</v>
      </c>
      <c r="IU9" s="125">
        <v>0.13541666666666663</v>
      </c>
      <c r="IV9" s="125">
        <v>0.140625</v>
      </c>
      <c r="IW9" s="125">
        <v>0.14583333333333326</v>
      </c>
      <c r="IX9" s="125">
        <v>0.15624999999999989</v>
      </c>
      <c r="IY9" s="125">
        <v>0.16145833333333337</v>
      </c>
      <c r="IZ9" s="125">
        <v>0.16666666666666663</v>
      </c>
      <c r="JA9" s="125">
        <v>0.17708333333333326</v>
      </c>
      <c r="JB9" s="125">
        <v>0.18749999999999989</v>
      </c>
      <c r="JC9" s="103">
        <v>72.196326580000004</v>
      </c>
      <c r="JD9" s="103">
        <v>83.429172249999993</v>
      </c>
      <c r="JE9" s="103">
        <v>89.215000160000002</v>
      </c>
      <c r="JF9" s="103">
        <v>89.838067049999992</v>
      </c>
      <c r="JG9" s="103">
        <v>90.47</v>
      </c>
      <c r="JH9" s="103">
        <v>91.760916430000009</v>
      </c>
      <c r="JI9" s="103">
        <v>92.420261789999998</v>
      </c>
      <c r="JJ9" s="103">
        <v>93.089287440000007</v>
      </c>
      <c r="JK9" s="103">
        <v>93.768008391132909</v>
      </c>
      <c r="JL9" s="103">
        <v>94.456741489999999</v>
      </c>
      <c r="JM9" s="103">
        <v>95.865087979999998</v>
      </c>
      <c r="JN9" s="103">
        <v>96.585138709999995</v>
      </c>
      <c r="JO9" s="103">
        <v>97.316136310000005</v>
      </c>
      <c r="JP9" s="103">
        <v>73.25111631</v>
      </c>
      <c r="JQ9" s="103">
        <v>77.663790559999995</v>
      </c>
      <c r="JR9" s="103">
        <v>78.134505969999992</v>
      </c>
      <c r="JS9" s="103">
        <v>78.610920989999997</v>
      </c>
      <c r="JT9" s="103">
        <v>79.581483149999997</v>
      </c>
      <c r="JU9" s="103">
        <v>80.075720759999996</v>
      </c>
      <c r="JV9" s="103">
        <v>80.576200799999995</v>
      </c>
      <c r="JW9" s="103">
        <v>81.596159580000005</v>
      </c>
      <c r="JX9" s="103">
        <v>82.642264189999992</v>
      </c>
      <c r="JY9" s="103" t="s">
        <v>369</v>
      </c>
      <c r="JZ9" s="103" t="s">
        <v>369</v>
      </c>
      <c r="KA9" s="103" t="s">
        <v>369</v>
      </c>
      <c r="KB9" s="103" t="s">
        <v>369</v>
      </c>
      <c r="KC9" s="103" t="s">
        <v>369</v>
      </c>
      <c r="KD9" s="103" t="s">
        <v>369</v>
      </c>
      <c r="KE9" s="103" t="s">
        <v>369</v>
      </c>
      <c r="KF9" s="103" t="s">
        <v>369</v>
      </c>
      <c r="KG9" s="103" t="s">
        <v>369</v>
      </c>
      <c r="KH9" s="103" t="s">
        <v>369</v>
      </c>
      <c r="KI9" s="103" t="s">
        <v>369</v>
      </c>
      <c r="KJ9" s="103" t="s">
        <v>369</v>
      </c>
      <c r="KK9" s="103" t="s">
        <v>369</v>
      </c>
      <c r="KL9" s="103" t="s">
        <v>369</v>
      </c>
      <c r="KM9" s="103" t="s">
        <v>369</v>
      </c>
      <c r="KN9" s="103" t="s">
        <v>369</v>
      </c>
      <c r="KO9" s="103" t="s">
        <v>369</v>
      </c>
      <c r="KP9" s="103" t="s">
        <v>369</v>
      </c>
      <c r="KQ9" s="103" t="s">
        <v>369</v>
      </c>
      <c r="KR9" s="103" t="s">
        <v>369</v>
      </c>
      <c r="KS9" s="103">
        <v>112.80190387055927</v>
      </c>
      <c r="KT9" s="103">
        <v>114.24808212531001</v>
      </c>
      <c r="KU9" s="125" t="s">
        <v>765</v>
      </c>
      <c r="KV9" s="125">
        <v>0.17187499999999989</v>
      </c>
      <c r="KW9" s="125" t="s">
        <v>765</v>
      </c>
      <c r="KX9" s="125">
        <v>0.14583333333333326</v>
      </c>
      <c r="KY9" s="125" t="s">
        <v>765</v>
      </c>
      <c r="KZ9" s="125" t="s">
        <v>765</v>
      </c>
      <c r="LA9" s="125">
        <v>0.13541666666666663</v>
      </c>
      <c r="LB9" s="125" t="s">
        <v>765</v>
      </c>
      <c r="LC9" s="125">
        <v>0.15624999999999989</v>
      </c>
      <c r="LD9" s="125" t="s">
        <v>765</v>
      </c>
      <c r="LE9" s="125">
        <v>0.14583333333333326</v>
      </c>
      <c r="LF9" s="125" t="s">
        <v>765</v>
      </c>
      <c r="LG9" s="125" t="s">
        <v>765</v>
      </c>
      <c r="LH9" s="125" t="s">
        <v>765</v>
      </c>
      <c r="LI9" s="125" t="s">
        <v>765</v>
      </c>
      <c r="LJ9" s="125" t="s">
        <v>765</v>
      </c>
      <c r="LK9" s="125">
        <v>0.19270833333333326</v>
      </c>
      <c r="LL9" s="125">
        <v>0.16145833333333337</v>
      </c>
      <c r="LM9" s="125">
        <v>0.18749999999999989</v>
      </c>
      <c r="LN9" s="125" t="s">
        <v>765</v>
      </c>
      <c r="LO9" s="125">
        <v>0.16145833333333337</v>
      </c>
      <c r="LP9" s="125" t="s">
        <v>765</v>
      </c>
      <c r="LQ9" s="125">
        <v>0.13541666666666663</v>
      </c>
      <c r="LR9" s="125">
        <v>0.13541666666666663</v>
      </c>
      <c r="LS9" s="125">
        <v>0.16666666666666663</v>
      </c>
      <c r="LT9" s="125">
        <v>0</v>
      </c>
      <c r="LU9" s="125" t="s">
        <v>765</v>
      </c>
      <c r="LV9" s="103" t="s">
        <v>765</v>
      </c>
      <c r="LW9" s="103">
        <v>93.768008391132909</v>
      </c>
      <c r="LX9" s="103" t="s">
        <v>765</v>
      </c>
      <c r="LY9" s="103">
        <v>90.47</v>
      </c>
      <c r="LZ9" s="103" t="s">
        <v>765</v>
      </c>
      <c r="MA9" s="103" t="s">
        <v>765</v>
      </c>
      <c r="MB9" s="103">
        <v>93.089287440000007</v>
      </c>
      <c r="MC9" s="103" t="s">
        <v>765</v>
      </c>
      <c r="MD9" s="103">
        <v>94.456741489999999</v>
      </c>
      <c r="ME9" s="103" t="s">
        <v>765</v>
      </c>
      <c r="MF9" s="103">
        <v>90.47</v>
      </c>
      <c r="MG9" s="103" t="s">
        <v>765</v>
      </c>
      <c r="MH9" s="103" t="s">
        <v>765</v>
      </c>
      <c r="MI9" s="103" t="s">
        <v>765</v>
      </c>
      <c r="MJ9" s="103" t="s">
        <v>765</v>
      </c>
      <c r="MK9" s="103" t="s">
        <v>765</v>
      </c>
      <c r="ML9" s="103">
        <v>96.585138709999995</v>
      </c>
      <c r="MM9" s="103">
        <v>92.420261789999998</v>
      </c>
      <c r="MN9" s="103" t="s">
        <v>765</v>
      </c>
      <c r="MO9" s="103" t="s">
        <v>765</v>
      </c>
      <c r="MP9" s="103">
        <v>92.420261789999998</v>
      </c>
      <c r="MQ9" s="103" t="s">
        <v>765</v>
      </c>
      <c r="MR9" s="103">
        <v>89.215000160000002</v>
      </c>
      <c r="MS9" s="103">
        <v>89.215000160000002</v>
      </c>
      <c r="MT9" s="103">
        <v>93.089287440000007</v>
      </c>
      <c r="MU9" s="103" t="s">
        <v>765</v>
      </c>
      <c r="MV9" s="103" t="s">
        <v>765</v>
      </c>
      <c r="MW9" s="103" t="s">
        <v>765</v>
      </c>
      <c r="MX9" s="103" t="s">
        <v>369</v>
      </c>
      <c r="MY9" s="103" t="s">
        <v>765</v>
      </c>
      <c r="MZ9" s="103" t="s">
        <v>369</v>
      </c>
      <c r="NA9" s="103" t="s">
        <v>765</v>
      </c>
      <c r="NB9" s="103" t="s">
        <v>765</v>
      </c>
      <c r="NC9" s="103" t="s">
        <v>369</v>
      </c>
      <c r="ND9" s="103" t="s">
        <v>765</v>
      </c>
      <c r="NE9" s="103" t="s">
        <v>369</v>
      </c>
      <c r="NF9" s="103" t="s">
        <v>765</v>
      </c>
      <c r="NG9" s="103" t="s">
        <v>369</v>
      </c>
      <c r="NH9" s="103" t="s">
        <v>765</v>
      </c>
      <c r="NI9" s="103" t="s">
        <v>765</v>
      </c>
      <c r="NJ9" s="103" t="s">
        <v>765</v>
      </c>
      <c r="NK9" s="103" t="s">
        <v>765</v>
      </c>
      <c r="NL9" s="103" t="s">
        <v>765</v>
      </c>
      <c r="NM9" s="103" t="s">
        <v>369</v>
      </c>
      <c r="NN9" s="103" t="s">
        <v>369</v>
      </c>
      <c r="NO9" s="103" t="s">
        <v>765</v>
      </c>
      <c r="NP9" s="103" t="s">
        <v>765</v>
      </c>
      <c r="NQ9" s="103" t="s">
        <v>369</v>
      </c>
      <c r="NR9" s="103" t="s">
        <v>765</v>
      </c>
      <c r="NS9" s="103" t="s">
        <v>369</v>
      </c>
      <c r="NT9" s="103" t="s">
        <v>369</v>
      </c>
      <c r="NU9" s="103" t="s">
        <v>369</v>
      </c>
      <c r="NV9" s="103" t="s">
        <v>765</v>
      </c>
      <c r="NW9" s="103" t="s">
        <v>765</v>
      </c>
      <c r="NZ9" s="120">
        <v>0.34</v>
      </c>
      <c r="OA9" s="102">
        <v>51.099360336956266</v>
      </c>
      <c r="OB9" s="102">
        <v>51.250077086278587</v>
      </c>
      <c r="OC9" s="102">
        <v>51.199108092000003</v>
      </c>
      <c r="OD9" s="102">
        <v>51.0024625</v>
      </c>
      <c r="OE9" s="102">
        <v>51.250077086278587</v>
      </c>
      <c r="OF9" s="102">
        <v>51.199108092000003</v>
      </c>
      <c r="OG9" s="102">
        <v>53.119074645450013</v>
      </c>
      <c r="OH9" s="102">
        <v>50.908309466299997</v>
      </c>
      <c r="OI9" s="102">
        <v>52.600597917243746</v>
      </c>
      <c r="OJ9" s="102">
        <v>51.516729659106261</v>
      </c>
      <c r="OK9" s="102">
        <v>51.0024625</v>
      </c>
      <c r="OL9" s="102">
        <v>50.908309466299997</v>
      </c>
      <c r="OM9" s="102">
        <v>50.908309466299997</v>
      </c>
      <c r="ON9" s="102">
        <v>51.099360336956266</v>
      </c>
      <c r="OO9" s="102">
        <v>51.199108092000003</v>
      </c>
      <c r="OP9" s="102">
        <v>51.250077086278587</v>
      </c>
      <c r="OQ9" s="102">
        <v>51.46176921892188</v>
      </c>
      <c r="OR9" s="102">
        <v>51.14883863440312</v>
      </c>
      <c r="OS9" s="102">
        <v>51.407653429275008</v>
      </c>
      <c r="OT9" s="102">
        <v>51.199108092000003</v>
      </c>
      <c r="OU9" s="102">
        <v>51.14883863440312</v>
      </c>
      <c r="OV9" s="102">
        <v>51.199108092000003</v>
      </c>
      <c r="OW9" s="102">
        <v>50.908309466299997</v>
      </c>
      <c r="OX9" s="102">
        <v>50.908309466299997</v>
      </c>
      <c r="OY9" s="102">
        <v>51.199108092000003</v>
      </c>
      <c r="OZ9" s="102">
        <v>59.7102</v>
      </c>
      <c r="PA9" s="102">
        <v>51.199108092000003</v>
      </c>
      <c r="PB9" s="102">
        <v>3.9857501062825889</v>
      </c>
      <c r="PC9" s="102">
        <v>3.9975060127297297</v>
      </c>
      <c r="PD9" s="102">
        <v>3.993530431176</v>
      </c>
      <c r="PE9" s="102">
        <v>3.9781920749999999</v>
      </c>
      <c r="PF9" s="102">
        <v>3.9975060127297297</v>
      </c>
      <c r="PG9" s="102">
        <v>3.993530431176</v>
      </c>
      <c r="PH9" s="102">
        <v>4.1432878223451013</v>
      </c>
      <c r="PI9" s="102">
        <v>3.9708481383713998</v>
      </c>
      <c r="PJ9" s="102">
        <v>4.1028466375450119</v>
      </c>
      <c r="PK9" s="102">
        <v>4.0183049134102884</v>
      </c>
      <c r="PL9" s="102">
        <v>3.9781920749999999</v>
      </c>
      <c r="PM9" s="102">
        <v>3.9708481383713998</v>
      </c>
      <c r="PN9" s="102">
        <v>3.9708481383713998</v>
      </c>
      <c r="PO9" s="102">
        <v>3.9857501062825889</v>
      </c>
      <c r="PP9" s="102">
        <v>3.993530431176</v>
      </c>
      <c r="PQ9" s="102">
        <v>3.9975060127297297</v>
      </c>
      <c r="PR9" s="102">
        <v>4.0140179990759064</v>
      </c>
      <c r="PS9" s="102">
        <v>3.9896094134834432</v>
      </c>
      <c r="PT9" s="102">
        <v>4.0097969674834504</v>
      </c>
      <c r="PU9" s="102">
        <v>3.993530431176</v>
      </c>
      <c r="PV9" s="102">
        <v>3.9896094134834432</v>
      </c>
      <c r="PW9" s="102">
        <v>3.993530431176</v>
      </c>
      <c r="PX9" s="102">
        <v>3.9708481383713998</v>
      </c>
      <c r="PY9" s="102">
        <v>3.9708481383713998</v>
      </c>
      <c r="PZ9" s="102">
        <v>3.993530431176</v>
      </c>
      <c r="QA9" s="102">
        <v>4.6573956000000001</v>
      </c>
      <c r="QB9" s="102">
        <v>3.993530431176</v>
      </c>
      <c r="QC9" s="102">
        <v>0</v>
      </c>
      <c r="QD9" s="102">
        <v>25.564391836028943</v>
      </c>
      <c r="QE9" s="102">
        <v>0</v>
      </c>
      <c r="QF9" s="102">
        <v>30.51340501106592</v>
      </c>
      <c r="QG9" s="102">
        <v>0</v>
      </c>
      <c r="QH9" s="102">
        <v>0</v>
      </c>
      <c r="QI9" s="102">
        <v>0</v>
      </c>
      <c r="QJ9" s="102">
        <v>0</v>
      </c>
      <c r="QK9" s="102">
        <v>0</v>
      </c>
      <c r="QL9" s="102">
        <v>0</v>
      </c>
      <c r="QM9" s="102">
        <v>26.266653849956167</v>
      </c>
      <c r="QN9" s="102">
        <v>0</v>
      </c>
      <c r="QO9" s="102">
        <v>12.857212445364562</v>
      </c>
      <c r="QP9" s="102">
        <v>0</v>
      </c>
      <c r="QQ9" s="102">
        <v>0</v>
      </c>
      <c r="QR9" s="102">
        <v>0</v>
      </c>
      <c r="QS9" s="102">
        <v>0</v>
      </c>
      <c r="QT9" s="102">
        <v>20.439946676136394</v>
      </c>
      <c r="QU9" s="102">
        <v>9.9966336214190932</v>
      </c>
      <c r="QV9" s="102">
        <v>0</v>
      </c>
      <c r="QW9" s="102">
        <v>0</v>
      </c>
      <c r="QX9" s="102">
        <v>0</v>
      </c>
      <c r="QY9" s="102">
        <v>9.4324935820880231</v>
      </c>
      <c r="QZ9" s="102">
        <v>0</v>
      </c>
      <c r="RA9" s="102">
        <v>0</v>
      </c>
      <c r="RB9" s="102">
        <v>8.4770912482344016</v>
      </c>
      <c r="RC9" s="102">
        <v>0</v>
      </c>
      <c r="RD9" s="102">
        <v>55.085110443238854</v>
      </c>
      <c r="RE9" s="102">
        <v>80.811974935037256</v>
      </c>
      <c r="RF9" s="102">
        <v>55.192638523176001</v>
      </c>
      <c r="RG9" s="102">
        <v>85.49405958606593</v>
      </c>
      <c r="RH9" s="102">
        <v>55.247583099008317</v>
      </c>
      <c r="RI9" s="102">
        <v>55.192638523176001</v>
      </c>
      <c r="RJ9" s="102">
        <v>57.262362467795114</v>
      </c>
      <c r="RK9" s="102">
        <v>54.879157604671398</v>
      </c>
      <c r="RL9" s="102">
        <v>56.70344455478876</v>
      </c>
      <c r="RM9" s="102">
        <v>55.535034572516551</v>
      </c>
      <c r="RN9" s="102">
        <v>81.247308424956174</v>
      </c>
      <c r="RO9" s="102">
        <v>54.879157604671398</v>
      </c>
      <c r="RP9" s="102">
        <v>67.736370050035958</v>
      </c>
      <c r="RQ9" s="102">
        <v>55.085110443238854</v>
      </c>
      <c r="RR9" s="102">
        <v>55.192638523176001</v>
      </c>
      <c r="RS9" s="102">
        <v>55.247583099008317</v>
      </c>
      <c r="RT9" s="102">
        <v>55.475787217997784</v>
      </c>
      <c r="RU9" s="102">
        <v>75.578394724022957</v>
      </c>
      <c r="RV9" s="102">
        <v>65.414084018177562</v>
      </c>
      <c r="RW9" s="102">
        <v>55.192638523176001</v>
      </c>
      <c r="RX9" s="102">
        <v>55.138448047886563</v>
      </c>
      <c r="RY9" s="102">
        <v>55.192638523176001</v>
      </c>
      <c r="RZ9" s="102">
        <v>64.31165118675942</v>
      </c>
      <c r="SA9" s="102">
        <v>54.879157604671398</v>
      </c>
      <c r="SB9" s="102">
        <v>55.192638523176001</v>
      </c>
      <c r="SC9" s="102">
        <v>72.844686848234403</v>
      </c>
      <c r="SD9" s="102">
        <v>55.192638523176001</v>
      </c>
      <c r="SE9" s="102">
        <v>74.326342308300028</v>
      </c>
      <c r="SF9" s="102">
        <v>74.545566670950677</v>
      </c>
      <c r="SG9" s="102">
        <v>74.471429952000008</v>
      </c>
      <c r="SH9" s="102">
        <v>74.185400000000001</v>
      </c>
      <c r="SI9" s="102">
        <v>74.545566670950677</v>
      </c>
      <c r="SJ9" s="102">
        <v>74.471429952000008</v>
      </c>
      <c r="SK9" s="102">
        <v>77.264108575200012</v>
      </c>
      <c r="SL9" s="102">
        <v>74.048450132799999</v>
      </c>
      <c r="SM9" s="102">
        <v>76.509960606900009</v>
      </c>
      <c r="SN9" s="102">
        <v>74.933424958700016</v>
      </c>
      <c r="SO9" s="102">
        <v>74.185400000000001</v>
      </c>
      <c r="SP9" s="102">
        <v>74.048450132799999</v>
      </c>
      <c r="SQ9" s="102">
        <v>74.048450132799999</v>
      </c>
      <c r="SR9" s="102">
        <v>74.326342308300028</v>
      </c>
      <c r="SS9" s="102">
        <v>74.471429952000008</v>
      </c>
      <c r="ST9" s="102">
        <v>74.545566670950677</v>
      </c>
      <c r="SU9" s="102">
        <v>74.85348250025001</v>
      </c>
      <c r="SV9" s="102">
        <v>74.398310740949995</v>
      </c>
      <c r="SW9" s="102">
        <v>74.774768624400011</v>
      </c>
      <c r="SX9" s="102">
        <v>74.471429952000008</v>
      </c>
      <c r="SY9" s="102">
        <v>74.398310740949995</v>
      </c>
      <c r="SZ9" s="102">
        <v>74.471429952000008</v>
      </c>
      <c r="TA9" s="102">
        <v>74.048450132799999</v>
      </c>
      <c r="TB9" s="102">
        <v>74.048450132799999</v>
      </c>
      <c r="TC9" s="102">
        <v>74.471429952000008</v>
      </c>
      <c r="TD9" s="102">
        <v>74.185400000000001</v>
      </c>
      <c r="TE9" s="102">
        <v>74.471429952000008</v>
      </c>
    </row>
    <row r="10" spans="1:525" s="112" customFormat="1" ht="15" customHeight="1" x14ac:dyDescent="0.2">
      <c r="A10" s="9" t="s">
        <v>99</v>
      </c>
      <c r="B10" s="9" t="s">
        <v>42</v>
      </c>
      <c r="C10" s="11">
        <v>100205650</v>
      </c>
      <c r="D10" s="10" t="s">
        <v>88</v>
      </c>
      <c r="E10" s="11" t="s">
        <v>199</v>
      </c>
      <c r="F10" s="115" t="s">
        <v>72</v>
      </c>
      <c r="G10" s="11">
        <v>24</v>
      </c>
      <c r="H10" s="11" t="s">
        <v>46</v>
      </c>
      <c r="I10" s="115" t="s">
        <v>133</v>
      </c>
      <c r="J10" s="11" t="s">
        <v>133</v>
      </c>
      <c r="K10" s="116" t="s">
        <v>133</v>
      </c>
      <c r="L10" s="11" t="s">
        <v>133</v>
      </c>
      <c r="M10" s="11" t="s">
        <v>19</v>
      </c>
      <c r="N10" s="117" t="s">
        <v>70</v>
      </c>
      <c r="O10" s="117" t="s">
        <v>144</v>
      </c>
      <c r="P10" s="117">
        <v>1</v>
      </c>
      <c r="Q10" s="117" t="s">
        <v>20</v>
      </c>
      <c r="R10" s="117" t="s">
        <v>21</v>
      </c>
      <c r="S10" s="118">
        <v>0.125</v>
      </c>
      <c r="T10" s="123">
        <v>7.8E-2</v>
      </c>
      <c r="U10" s="103" t="s">
        <v>369</v>
      </c>
      <c r="V10" s="124">
        <v>0.33329999999999999</v>
      </c>
      <c r="W10" s="124">
        <v>0</v>
      </c>
      <c r="X10" s="124"/>
      <c r="Y10" s="124">
        <v>0.19</v>
      </c>
      <c r="Z10" s="124">
        <v>0.27</v>
      </c>
      <c r="AA10" s="124">
        <v>0.2</v>
      </c>
      <c r="AB10" s="120">
        <v>0.28999999999999998</v>
      </c>
      <c r="AC10" s="124">
        <v>0.20499999999999999</v>
      </c>
      <c r="AD10" s="124">
        <v>0.2</v>
      </c>
      <c r="AE10" s="124">
        <v>0.2</v>
      </c>
      <c r="AF10" s="124">
        <v>0.17</v>
      </c>
      <c r="AG10" s="120">
        <v>0.21</v>
      </c>
      <c r="AH10" s="124">
        <v>0.23</v>
      </c>
      <c r="AI10" s="162">
        <v>0.27</v>
      </c>
      <c r="AJ10" s="124">
        <v>0.17</v>
      </c>
      <c r="AK10" s="124">
        <v>0.17</v>
      </c>
      <c r="AL10" s="124">
        <v>0.19</v>
      </c>
      <c r="AM10" s="124">
        <v>0.2</v>
      </c>
      <c r="AN10" s="124">
        <v>0.20499999999999999</v>
      </c>
      <c r="AO10" s="120">
        <v>0.27</v>
      </c>
      <c r="AP10" s="120">
        <v>0.25</v>
      </c>
      <c r="AQ10" s="124">
        <v>0.22</v>
      </c>
      <c r="AR10" s="124">
        <v>0.2</v>
      </c>
      <c r="AS10" s="120">
        <v>0.25</v>
      </c>
      <c r="AT10" s="124">
        <v>0.2</v>
      </c>
      <c r="AU10" s="120">
        <v>0.27</v>
      </c>
      <c r="AV10" s="120">
        <v>0.25</v>
      </c>
      <c r="AW10" s="120">
        <v>0.26</v>
      </c>
      <c r="AX10" s="124">
        <v>0.18</v>
      </c>
      <c r="AY10" s="124">
        <v>0.2</v>
      </c>
      <c r="AZ10" s="124">
        <v>0.04</v>
      </c>
      <c r="BA10" s="124">
        <v>0.04</v>
      </c>
      <c r="BB10" s="124">
        <v>0.04</v>
      </c>
      <c r="BC10" s="124">
        <v>0.04</v>
      </c>
      <c r="BD10" s="124">
        <v>0.04</v>
      </c>
      <c r="BE10" s="124">
        <v>0.04</v>
      </c>
      <c r="BF10" s="124">
        <v>0.04</v>
      </c>
      <c r="BG10" s="124">
        <v>0.04</v>
      </c>
      <c r="BH10" s="124">
        <v>0.04</v>
      </c>
      <c r="BI10" s="124">
        <v>0.04</v>
      </c>
      <c r="BJ10" s="124">
        <v>0.04</v>
      </c>
      <c r="BK10" s="124">
        <v>0.04</v>
      </c>
      <c r="BL10" s="124">
        <v>0.04</v>
      </c>
      <c r="BM10" s="124">
        <v>0.04</v>
      </c>
      <c r="BN10" s="124">
        <v>0.04</v>
      </c>
      <c r="BO10" s="124">
        <v>0.04</v>
      </c>
      <c r="BP10" s="124">
        <v>0.04</v>
      </c>
      <c r="BQ10" s="124">
        <v>0.04</v>
      </c>
      <c r="BR10" s="124">
        <v>0.04</v>
      </c>
      <c r="BS10" s="124">
        <v>0.04</v>
      </c>
      <c r="BT10" s="124">
        <v>0.04</v>
      </c>
      <c r="BU10" s="124">
        <v>0.04</v>
      </c>
      <c r="BV10" s="124">
        <v>0.04</v>
      </c>
      <c r="BW10" s="124">
        <v>0.04</v>
      </c>
      <c r="BX10" s="124">
        <v>0.04</v>
      </c>
      <c r="BY10" s="124">
        <v>0.18</v>
      </c>
      <c r="BZ10" s="124">
        <v>0.04</v>
      </c>
      <c r="CA10" s="120" t="s">
        <v>369</v>
      </c>
      <c r="CB10" s="120">
        <v>0.27</v>
      </c>
      <c r="CC10" s="120" t="s">
        <v>369</v>
      </c>
      <c r="CD10" s="120">
        <v>0.28999999999999998</v>
      </c>
      <c r="CE10" s="120" t="s">
        <v>369</v>
      </c>
      <c r="CF10" s="120" t="s">
        <v>369</v>
      </c>
      <c r="CG10" s="120" t="s">
        <v>369</v>
      </c>
      <c r="CH10" s="120" t="s">
        <v>369</v>
      </c>
      <c r="CI10" s="120" t="s">
        <v>369</v>
      </c>
      <c r="CJ10" s="120" t="s">
        <v>369</v>
      </c>
      <c r="CK10" s="120">
        <v>0.27</v>
      </c>
      <c r="CL10" s="120" t="s">
        <v>369</v>
      </c>
      <c r="CM10" s="120">
        <v>0.17</v>
      </c>
      <c r="CN10" s="120" t="s">
        <v>369</v>
      </c>
      <c r="CO10" s="120" t="s">
        <v>369</v>
      </c>
      <c r="CP10" s="120" t="s">
        <v>369</v>
      </c>
      <c r="CQ10" s="120" t="s">
        <v>369</v>
      </c>
      <c r="CR10" s="120">
        <v>0.25</v>
      </c>
      <c r="CS10" s="120">
        <v>0.14000000000000001</v>
      </c>
      <c r="CT10" s="120" t="s">
        <v>369</v>
      </c>
      <c r="CU10" s="120" t="s">
        <v>369</v>
      </c>
      <c r="CV10" s="120" t="s">
        <v>369</v>
      </c>
      <c r="CW10" s="120">
        <v>0.12</v>
      </c>
      <c r="CX10" s="120" t="s">
        <v>369</v>
      </c>
      <c r="CY10" s="120" t="s">
        <v>369</v>
      </c>
      <c r="CZ10" s="120">
        <v>0.18</v>
      </c>
      <c r="DA10" s="120" t="s">
        <v>369</v>
      </c>
      <c r="DB10" s="120" t="s">
        <v>369</v>
      </c>
      <c r="DC10" s="120">
        <v>0.40770000000000001</v>
      </c>
      <c r="DD10" s="120" t="s">
        <v>369</v>
      </c>
      <c r="DE10" s="120">
        <v>0.51</v>
      </c>
      <c r="DF10" s="120" t="s">
        <v>369</v>
      </c>
      <c r="DG10" s="120" t="s">
        <v>369</v>
      </c>
      <c r="DH10" s="120" t="s">
        <v>369</v>
      </c>
      <c r="DI10" s="120" t="s">
        <v>369</v>
      </c>
      <c r="DJ10" s="120" t="s">
        <v>369</v>
      </c>
      <c r="DK10" s="120" t="s">
        <v>369</v>
      </c>
      <c r="DL10" s="120">
        <v>0.45</v>
      </c>
      <c r="DM10" s="120" t="s">
        <v>369</v>
      </c>
      <c r="DN10" s="120">
        <v>0.59640000000000004</v>
      </c>
      <c r="DO10" s="120" t="s">
        <v>369</v>
      </c>
      <c r="DP10" s="120" t="s">
        <v>369</v>
      </c>
      <c r="DQ10" s="120" t="s">
        <v>369</v>
      </c>
      <c r="DR10" s="120" t="s">
        <v>369</v>
      </c>
      <c r="DS10" s="120">
        <v>0.27439999999999998</v>
      </c>
      <c r="DT10" s="120">
        <v>0.39169999999999999</v>
      </c>
      <c r="DU10" s="120" t="s">
        <v>369</v>
      </c>
      <c r="DV10" s="120" t="s">
        <v>369</v>
      </c>
      <c r="DW10" s="120" t="s">
        <v>369</v>
      </c>
      <c r="DX10" s="120">
        <v>0.59640000000000004</v>
      </c>
      <c r="DY10" s="120" t="s">
        <v>369</v>
      </c>
      <c r="DZ10" s="120" t="s">
        <v>369</v>
      </c>
      <c r="EA10" s="120">
        <v>0.6593</v>
      </c>
      <c r="EB10" s="120" t="s">
        <v>369</v>
      </c>
      <c r="EC10" s="120" t="s">
        <v>369</v>
      </c>
      <c r="ED10" s="120">
        <v>0.85122191780821921</v>
      </c>
      <c r="EE10" s="120" t="s">
        <v>369</v>
      </c>
      <c r="EF10" s="120">
        <v>1.0416901408450707</v>
      </c>
      <c r="EG10" s="120" t="s">
        <v>369</v>
      </c>
      <c r="EH10" s="120" t="s">
        <v>369</v>
      </c>
      <c r="EI10" s="120" t="s">
        <v>369</v>
      </c>
      <c r="EJ10" s="120" t="s">
        <v>369</v>
      </c>
      <c r="EK10" s="120" t="s">
        <v>369</v>
      </c>
      <c r="EL10" s="120" t="s">
        <v>369</v>
      </c>
      <c r="EM10" s="120">
        <v>0.90684931506849309</v>
      </c>
      <c r="EN10" s="120" t="s">
        <v>369</v>
      </c>
      <c r="EO10" s="120">
        <v>0.59640000000000004</v>
      </c>
      <c r="EP10" s="120" t="s">
        <v>369</v>
      </c>
      <c r="EQ10" s="120" t="s">
        <v>369</v>
      </c>
      <c r="ER10" s="120" t="s">
        <v>369</v>
      </c>
      <c r="ES10" s="120" t="s">
        <v>369</v>
      </c>
      <c r="ET10" s="120">
        <v>0.63123199999999979</v>
      </c>
      <c r="EU10" s="120">
        <v>0.5535255813953488</v>
      </c>
      <c r="EV10" s="120" t="s">
        <v>369</v>
      </c>
      <c r="EW10" s="120" t="s">
        <v>369</v>
      </c>
      <c r="EX10" s="120" t="s">
        <v>369</v>
      </c>
      <c r="EY10" s="120">
        <v>0.74152727272727259</v>
      </c>
      <c r="EZ10" s="120" t="s">
        <v>369</v>
      </c>
      <c r="FA10" s="120" t="s">
        <v>369</v>
      </c>
      <c r="FB10" s="120">
        <v>0.6593</v>
      </c>
      <c r="FC10" s="120" t="s">
        <v>369</v>
      </c>
      <c r="FD10" s="122">
        <v>0.15624999999999989</v>
      </c>
      <c r="FE10" s="122">
        <v>0.17187499999999989</v>
      </c>
      <c r="FF10" s="122">
        <v>0.16666666666666663</v>
      </c>
      <c r="FG10" s="122">
        <v>0.14583333333333326</v>
      </c>
      <c r="FH10" s="122">
        <v>0.17187499999999989</v>
      </c>
      <c r="FI10" s="122">
        <v>0.16666666666666663</v>
      </c>
      <c r="FJ10" s="122">
        <v>0.13541666666666663</v>
      </c>
      <c r="FK10" s="122">
        <v>0.13541666666666663</v>
      </c>
      <c r="FL10" s="122">
        <v>0.15624999999999989</v>
      </c>
      <c r="FM10" s="122">
        <v>0.19791666666666663</v>
      </c>
      <c r="FN10" s="122">
        <v>0.14583333333333326</v>
      </c>
      <c r="FO10" s="122">
        <v>0.13541666666666663</v>
      </c>
      <c r="FP10" s="122">
        <v>0.13541666666666663</v>
      </c>
      <c r="FQ10" s="122">
        <v>0.15624999999999989</v>
      </c>
      <c r="FR10" s="122">
        <v>0.16666666666666663</v>
      </c>
      <c r="FS10" s="122">
        <v>0.17187499999999989</v>
      </c>
      <c r="FT10" s="122">
        <v>0.19270833333333326</v>
      </c>
      <c r="FU10" s="122">
        <v>0.16145833333333337</v>
      </c>
      <c r="FV10" s="122">
        <v>0.18749999999999989</v>
      </c>
      <c r="FW10" s="122">
        <v>0.16666666666666663</v>
      </c>
      <c r="FX10" s="122">
        <v>0.16145833333333337</v>
      </c>
      <c r="FY10" s="122">
        <v>0.16666666666666663</v>
      </c>
      <c r="FZ10" s="122">
        <v>0.13541666666666663</v>
      </c>
      <c r="GA10" s="122">
        <v>0.13541666666666663</v>
      </c>
      <c r="GB10" s="122">
        <v>0.16666666666666663</v>
      </c>
      <c r="GC10" s="122">
        <v>0</v>
      </c>
      <c r="GD10" s="122">
        <v>0.16666666666666663</v>
      </c>
      <c r="GE10" s="103">
        <v>32.913029050000006</v>
      </c>
      <c r="GF10" s="102">
        <v>33.632937684229731</v>
      </c>
      <c r="GG10" s="103">
        <v>33.389492400000009</v>
      </c>
      <c r="GH10" s="102">
        <v>32.450000000000003</v>
      </c>
      <c r="GI10" s="103">
        <v>33.632937684229731</v>
      </c>
      <c r="GJ10" s="103">
        <v>33.389492400000009</v>
      </c>
      <c r="GK10" s="103">
        <v>33.389492400000009</v>
      </c>
      <c r="GL10" s="103">
        <v>31.999853600000002</v>
      </c>
      <c r="GM10" s="103">
        <v>33.879974150000002</v>
      </c>
      <c r="GN10" s="103">
        <v>34.905588850000008</v>
      </c>
      <c r="GO10" s="102">
        <v>32.450000000000003</v>
      </c>
      <c r="GP10" s="103">
        <v>31.999853600000002</v>
      </c>
      <c r="GQ10" s="103">
        <v>31.999853600000002</v>
      </c>
      <c r="GR10" s="103">
        <v>32.913029050000006</v>
      </c>
      <c r="GS10" s="103">
        <v>33.389492400000009</v>
      </c>
      <c r="GT10" s="103">
        <v>33.632937684229731</v>
      </c>
      <c r="GU10" s="102">
        <v>34.643392850000005</v>
      </c>
      <c r="GV10" s="102">
        <v>33.149524650000004</v>
      </c>
      <c r="GW10" s="103">
        <v>34.385123300000004</v>
      </c>
      <c r="GX10" s="103">
        <v>33.389492400000009</v>
      </c>
      <c r="GY10" s="102">
        <v>33.149524650000004</v>
      </c>
      <c r="GZ10" s="103">
        <v>33.389492400000009</v>
      </c>
      <c r="HA10" s="102">
        <v>31.999853600000002</v>
      </c>
      <c r="HB10" s="102">
        <v>31.999853600000002</v>
      </c>
      <c r="HC10" s="102">
        <v>33.389492400000009</v>
      </c>
      <c r="HD10" s="103">
        <v>32.450000000000003</v>
      </c>
      <c r="HE10" s="103">
        <v>33.389492400000009</v>
      </c>
      <c r="HF10" s="103" t="s">
        <v>369</v>
      </c>
      <c r="HG10" s="102" t="s">
        <v>369</v>
      </c>
      <c r="HH10" s="103" t="s">
        <v>369</v>
      </c>
      <c r="HI10" s="102" t="s">
        <v>369</v>
      </c>
      <c r="HJ10" s="103" t="s">
        <v>369</v>
      </c>
      <c r="HK10" s="103" t="s">
        <v>369</v>
      </c>
      <c r="HL10" s="103" t="s">
        <v>369</v>
      </c>
      <c r="HM10" s="103" t="s">
        <v>369</v>
      </c>
      <c r="HN10" s="103" t="s">
        <v>369</v>
      </c>
      <c r="HO10" s="103" t="s">
        <v>369</v>
      </c>
      <c r="HP10" s="102" t="s">
        <v>369</v>
      </c>
      <c r="HQ10" s="103" t="s">
        <v>369</v>
      </c>
      <c r="HR10" s="103" t="s">
        <v>369</v>
      </c>
      <c r="HS10" s="103" t="s">
        <v>369</v>
      </c>
      <c r="HT10" s="103" t="s">
        <v>369</v>
      </c>
      <c r="HU10" s="103" t="s">
        <v>369</v>
      </c>
      <c r="HV10" s="103" t="s">
        <v>369</v>
      </c>
      <c r="HW10" s="102" t="s">
        <v>369</v>
      </c>
      <c r="HX10" s="103" t="s">
        <v>369</v>
      </c>
      <c r="HY10" s="103" t="s">
        <v>369</v>
      </c>
      <c r="HZ10" s="103" t="s">
        <v>369</v>
      </c>
      <c r="IA10" s="103" t="s">
        <v>369</v>
      </c>
      <c r="IB10" s="102" t="s">
        <v>369</v>
      </c>
      <c r="IC10" s="102" t="s">
        <v>369</v>
      </c>
      <c r="ID10" s="102" t="s">
        <v>369</v>
      </c>
      <c r="IE10" s="103" t="s">
        <v>369</v>
      </c>
      <c r="IF10" s="103" t="s">
        <v>369</v>
      </c>
      <c r="IG10" s="125">
        <v>0</v>
      </c>
      <c r="IH10" s="125">
        <v>8.3333333333333259E-2</v>
      </c>
      <c r="II10" s="125">
        <v>0.13541666666666663</v>
      </c>
      <c r="IJ10" s="125">
        <v>0.140625</v>
      </c>
      <c r="IK10" s="125">
        <v>0.14583333333333326</v>
      </c>
      <c r="IL10" s="125">
        <v>0.15624999999999989</v>
      </c>
      <c r="IM10" s="125">
        <v>0.16145833333333337</v>
      </c>
      <c r="IN10" s="125">
        <v>0.16666666666666663</v>
      </c>
      <c r="IO10" s="125">
        <v>0.17187499999999989</v>
      </c>
      <c r="IP10" s="125">
        <v>0.17708333333333326</v>
      </c>
      <c r="IQ10" s="125">
        <v>0.18749999999999989</v>
      </c>
      <c r="IR10" s="125">
        <v>0.19270833333333326</v>
      </c>
      <c r="IS10" s="125">
        <v>0.19791666666666663</v>
      </c>
      <c r="IT10" s="125">
        <v>8.3333333333333259E-2</v>
      </c>
      <c r="IU10" s="125">
        <v>0.13541666666666663</v>
      </c>
      <c r="IV10" s="125">
        <v>0.140625</v>
      </c>
      <c r="IW10" s="125">
        <v>0.14583333333333326</v>
      </c>
      <c r="IX10" s="125">
        <v>0.15624999999999989</v>
      </c>
      <c r="IY10" s="125">
        <v>0.16145833333333337</v>
      </c>
      <c r="IZ10" s="125">
        <v>0.16666666666666663</v>
      </c>
      <c r="JA10" s="125">
        <v>0.17708333333333326</v>
      </c>
      <c r="JB10" s="125">
        <v>0.18749999999999989</v>
      </c>
      <c r="JC10" s="103">
        <v>25.895554300000001</v>
      </c>
      <c r="JD10" s="103">
        <v>29.924578750000002</v>
      </c>
      <c r="JE10" s="103">
        <v>31.999853600000002</v>
      </c>
      <c r="JF10" s="103">
        <v>32.223336750000001</v>
      </c>
      <c r="JG10" s="103">
        <v>32.450000000000003</v>
      </c>
      <c r="JH10" s="103">
        <v>32.913029050000006</v>
      </c>
      <c r="JI10" s="103">
        <v>33.149524650000004</v>
      </c>
      <c r="JJ10" s="103">
        <v>33.389492400000009</v>
      </c>
      <c r="JK10" s="103">
        <v>33.632937684229731</v>
      </c>
      <c r="JL10" s="103">
        <v>33.879974150000002</v>
      </c>
      <c r="JM10" s="103">
        <v>34.385123300000004</v>
      </c>
      <c r="JN10" s="103">
        <v>34.643392850000005</v>
      </c>
      <c r="JO10" s="103">
        <v>34.905588850000008</v>
      </c>
      <c r="JP10" s="103">
        <v>26.273888850000002</v>
      </c>
      <c r="JQ10" s="103">
        <v>27.856637600000003</v>
      </c>
      <c r="JR10" s="103">
        <v>28.02547495</v>
      </c>
      <c r="JS10" s="103">
        <v>28.196356650000006</v>
      </c>
      <c r="JT10" s="103">
        <v>28.544480250000003</v>
      </c>
      <c r="JU10" s="103">
        <v>28.721754600000004</v>
      </c>
      <c r="JV10" s="103">
        <v>28.901268000000002</v>
      </c>
      <c r="JW10" s="103">
        <v>29.267109300000001</v>
      </c>
      <c r="JX10" s="103">
        <v>29.642328650000003</v>
      </c>
      <c r="JY10" s="103" t="s">
        <v>369</v>
      </c>
      <c r="JZ10" s="103" t="s">
        <v>369</v>
      </c>
      <c r="KA10" s="103" t="s">
        <v>369</v>
      </c>
      <c r="KB10" s="103" t="s">
        <v>369</v>
      </c>
      <c r="KC10" s="103" t="s">
        <v>369</v>
      </c>
      <c r="KD10" s="103" t="s">
        <v>369</v>
      </c>
      <c r="KE10" s="103" t="s">
        <v>369</v>
      </c>
      <c r="KF10" s="103" t="s">
        <v>369</v>
      </c>
      <c r="KG10" s="103" t="s">
        <v>369</v>
      </c>
      <c r="KH10" s="103" t="s">
        <v>369</v>
      </c>
      <c r="KI10" s="103" t="s">
        <v>369</v>
      </c>
      <c r="KJ10" s="103" t="s">
        <v>369</v>
      </c>
      <c r="KK10" s="103" t="s">
        <v>369</v>
      </c>
      <c r="KL10" s="103" t="s">
        <v>369</v>
      </c>
      <c r="KM10" s="103" t="s">
        <v>369</v>
      </c>
      <c r="KN10" s="103" t="s">
        <v>369</v>
      </c>
      <c r="KO10" s="103" t="s">
        <v>369</v>
      </c>
      <c r="KP10" s="103" t="s">
        <v>369</v>
      </c>
      <c r="KQ10" s="103" t="s">
        <v>369</v>
      </c>
      <c r="KR10" s="103" t="s">
        <v>369</v>
      </c>
      <c r="KS10" s="103">
        <v>40.46006168453242</v>
      </c>
      <c r="KT10" s="103">
        <v>40.978780424077712</v>
      </c>
      <c r="KU10" s="125" t="s">
        <v>765</v>
      </c>
      <c r="KV10" s="125">
        <v>0.17187499999999989</v>
      </c>
      <c r="KW10" s="125" t="s">
        <v>765</v>
      </c>
      <c r="KX10" s="125">
        <v>0.14583333333333326</v>
      </c>
      <c r="KY10" s="125" t="s">
        <v>765</v>
      </c>
      <c r="KZ10" s="125" t="s">
        <v>765</v>
      </c>
      <c r="LA10" s="125">
        <v>0.13541666666666663</v>
      </c>
      <c r="LB10" s="125" t="s">
        <v>765</v>
      </c>
      <c r="LC10" s="125">
        <v>0.15624999999999989</v>
      </c>
      <c r="LD10" s="125" t="s">
        <v>765</v>
      </c>
      <c r="LE10" s="125">
        <v>0.14583333333333326</v>
      </c>
      <c r="LF10" s="125" t="s">
        <v>765</v>
      </c>
      <c r="LG10" s="125" t="s">
        <v>765</v>
      </c>
      <c r="LH10" s="125" t="s">
        <v>765</v>
      </c>
      <c r="LI10" s="125" t="s">
        <v>765</v>
      </c>
      <c r="LJ10" s="125" t="s">
        <v>765</v>
      </c>
      <c r="LK10" s="125">
        <v>0.19270833333333326</v>
      </c>
      <c r="LL10" s="125">
        <v>0.16145833333333337</v>
      </c>
      <c r="LM10" s="125">
        <v>0.18749999999999989</v>
      </c>
      <c r="LN10" s="125" t="s">
        <v>765</v>
      </c>
      <c r="LO10" s="125">
        <v>0.16145833333333337</v>
      </c>
      <c r="LP10" s="125" t="s">
        <v>765</v>
      </c>
      <c r="LQ10" s="125">
        <v>0.13541666666666663</v>
      </c>
      <c r="LR10" s="125">
        <v>0.13541666666666663</v>
      </c>
      <c r="LS10" s="125">
        <v>0.16666666666666663</v>
      </c>
      <c r="LT10" s="125">
        <v>0</v>
      </c>
      <c r="LU10" s="125" t="s">
        <v>765</v>
      </c>
      <c r="LV10" s="103" t="s">
        <v>765</v>
      </c>
      <c r="LW10" s="103">
        <v>33.632937684229731</v>
      </c>
      <c r="LX10" s="103" t="s">
        <v>765</v>
      </c>
      <c r="LY10" s="103">
        <v>32.450000000000003</v>
      </c>
      <c r="LZ10" s="103" t="s">
        <v>765</v>
      </c>
      <c r="MA10" s="103" t="s">
        <v>765</v>
      </c>
      <c r="MB10" s="103">
        <v>33.389492400000009</v>
      </c>
      <c r="MC10" s="103" t="s">
        <v>765</v>
      </c>
      <c r="MD10" s="103">
        <v>33.879974150000002</v>
      </c>
      <c r="ME10" s="103" t="s">
        <v>765</v>
      </c>
      <c r="MF10" s="103">
        <v>32.450000000000003</v>
      </c>
      <c r="MG10" s="103" t="s">
        <v>765</v>
      </c>
      <c r="MH10" s="103" t="s">
        <v>765</v>
      </c>
      <c r="MI10" s="103" t="s">
        <v>765</v>
      </c>
      <c r="MJ10" s="103" t="s">
        <v>765</v>
      </c>
      <c r="MK10" s="103" t="s">
        <v>765</v>
      </c>
      <c r="ML10" s="103">
        <v>34.643392850000005</v>
      </c>
      <c r="MM10" s="103">
        <v>33.149524650000004</v>
      </c>
      <c r="MN10" s="103" t="s">
        <v>765</v>
      </c>
      <c r="MO10" s="103" t="s">
        <v>765</v>
      </c>
      <c r="MP10" s="103">
        <v>33.149524650000004</v>
      </c>
      <c r="MQ10" s="103" t="s">
        <v>765</v>
      </c>
      <c r="MR10" s="103">
        <v>31.999853600000002</v>
      </c>
      <c r="MS10" s="103">
        <v>31.999853600000002</v>
      </c>
      <c r="MT10" s="103">
        <v>33.389492400000009</v>
      </c>
      <c r="MU10" s="103" t="s">
        <v>765</v>
      </c>
      <c r="MV10" s="103" t="s">
        <v>765</v>
      </c>
      <c r="MW10" s="103" t="s">
        <v>765</v>
      </c>
      <c r="MX10" s="103" t="s">
        <v>369</v>
      </c>
      <c r="MY10" s="103" t="s">
        <v>765</v>
      </c>
      <c r="MZ10" s="103" t="s">
        <v>369</v>
      </c>
      <c r="NA10" s="103" t="s">
        <v>765</v>
      </c>
      <c r="NB10" s="103" t="s">
        <v>765</v>
      </c>
      <c r="NC10" s="103" t="s">
        <v>369</v>
      </c>
      <c r="ND10" s="103" t="s">
        <v>765</v>
      </c>
      <c r="NE10" s="103" t="s">
        <v>369</v>
      </c>
      <c r="NF10" s="103" t="s">
        <v>765</v>
      </c>
      <c r="NG10" s="103" t="s">
        <v>369</v>
      </c>
      <c r="NH10" s="103" t="s">
        <v>765</v>
      </c>
      <c r="NI10" s="103" t="s">
        <v>765</v>
      </c>
      <c r="NJ10" s="103" t="s">
        <v>765</v>
      </c>
      <c r="NK10" s="103" t="s">
        <v>765</v>
      </c>
      <c r="NL10" s="103" t="s">
        <v>765</v>
      </c>
      <c r="NM10" s="103" t="s">
        <v>369</v>
      </c>
      <c r="NN10" s="103" t="s">
        <v>369</v>
      </c>
      <c r="NO10" s="103" t="s">
        <v>765</v>
      </c>
      <c r="NP10" s="103" t="s">
        <v>765</v>
      </c>
      <c r="NQ10" s="103" t="s">
        <v>369</v>
      </c>
      <c r="NR10" s="103" t="s">
        <v>765</v>
      </c>
      <c r="NS10" s="103" t="s">
        <v>369</v>
      </c>
      <c r="NT10" s="103" t="s">
        <v>369</v>
      </c>
      <c r="NU10" s="103" t="s">
        <v>369</v>
      </c>
      <c r="NV10" s="103" t="s">
        <v>765</v>
      </c>
      <c r="NW10" s="103" t="s">
        <v>765</v>
      </c>
      <c r="NZ10" s="120">
        <v>0.34</v>
      </c>
      <c r="OA10" s="102">
        <v>18.328443052218756</v>
      </c>
      <c r="OB10" s="102">
        <v>18.382502503036815</v>
      </c>
      <c r="OC10" s="102">
        <v>18.364220820000007</v>
      </c>
      <c r="OD10" s="102">
        <v>18.293687500000004</v>
      </c>
      <c r="OE10" s="102">
        <v>18.382502503036815</v>
      </c>
      <c r="OF10" s="102">
        <v>18.364220820000007</v>
      </c>
      <c r="OG10" s="102">
        <v>19.052879100750005</v>
      </c>
      <c r="OH10" s="102">
        <v>18.259916460500001</v>
      </c>
      <c r="OI10" s="102">
        <v>18.866910604781253</v>
      </c>
      <c r="OJ10" s="102">
        <v>18.478146097468752</v>
      </c>
      <c r="OK10" s="102">
        <v>18.293687500000004</v>
      </c>
      <c r="OL10" s="102">
        <v>18.259916460500001</v>
      </c>
      <c r="OM10" s="102">
        <v>18.259916460500001</v>
      </c>
      <c r="ON10" s="102">
        <v>18.328443052218756</v>
      </c>
      <c r="OO10" s="102">
        <v>18.364220820000007</v>
      </c>
      <c r="OP10" s="102">
        <v>18.382502503036815</v>
      </c>
      <c r="OQ10" s="102">
        <v>18.45843275289063</v>
      </c>
      <c r="OR10" s="102">
        <v>18.346190048484374</v>
      </c>
      <c r="OS10" s="102">
        <v>18.439022369625</v>
      </c>
      <c r="OT10" s="102">
        <v>18.364220820000007</v>
      </c>
      <c r="OU10" s="102">
        <v>18.346190048484374</v>
      </c>
      <c r="OV10" s="102">
        <v>18.364220820000007</v>
      </c>
      <c r="OW10" s="102">
        <v>18.259916460500001</v>
      </c>
      <c r="OX10" s="102">
        <v>18.259916460500001</v>
      </c>
      <c r="OY10" s="102">
        <v>18.364220820000007</v>
      </c>
      <c r="OZ10" s="102">
        <v>21.417000000000002</v>
      </c>
      <c r="PA10" s="102">
        <v>18.364220820000007</v>
      </c>
      <c r="PB10" s="102">
        <v>1.4296185580730629</v>
      </c>
      <c r="PC10" s="102">
        <v>1.4338351952368715</v>
      </c>
      <c r="PD10" s="102">
        <v>1.4324092239600006</v>
      </c>
      <c r="PE10" s="102">
        <v>1.4269076250000003</v>
      </c>
      <c r="PF10" s="102">
        <v>1.4338351952368715</v>
      </c>
      <c r="PG10" s="102">
        <v>1.4324092239600006</v>
      </c>
      <c r="PH10" s="102">
        <v>1.4861245698585004</v>
      </c>
      <c r="PI10" s="102">
        <v>1.4242734839190001</v>
      </c>
      <c r="PJ10" s="102">
        <v>1.4716190271729377</v>
      </c>
      <c r="PK10" s="102">
        <v>1.4412953956025627</v>
      </c>
      <c r="PL10" s="102">
        <v>1.4269076250000003</v>
      </c>
      <c r="PM10" s="102">
        <v>1.4242734839190001</v>
      </c>
      <c r="PN10" s="102">
        <v>1.4242734839190001</v>
      </c>
      <c r="PO10" s="102">
        <v>1.4296185580730629</v>
      </c>
      <c r="PP10" s="102">
        <v>1.4324092239600006</v>
      </c>
      <c r="PQ10" s="102">
        <v>1.4338351952368715</v>
      </c>
      <c r="PR10" s="102">
        <v>1.4397577547254692</v>
      </c>
      <c r="PS10" s="102">
        <v>1.4310028237817811</v>
      </c>
      <c r="PT10" s="102">
        <v>1.4382437448307501</v>
      </c>
      <c r="PU10" s="102">
        <v>1.4324092239600006</v>
      </c>
      <c r="PV10" s="102">
        <v>1.4310028237817811</v>
      </c>
      <c r="PW10" s="102">
        <v>1.4324092239600006</v>
      </c>
      <c r="PX10" s="102">
        <v>1.4242734839190001</v>
      </c>
      <c r="PY10" s="102">
        <v>1.4242734839190001</v>
      </c>
      <c r="PZ10" s="102">
        <v>1.4324092239600006</v>
      </c>
      <c r="QA10" s="102">
        <v>1.6705260000000002</v>
      </c>
      <c r="QB10" s="102">
        <v>1.4324092239600006</v>
      </c>
      <c r="QC10" s="102">
        <v>0</v>
      </c>
      <c r="QD10" s="102">
        <v>9.1694983428665804</v>
      </c>
      <c r="QE10" s="102">
        <v>0</v>
      </c>
      <c r="QF10" s="102">
        <v>10.944622445109863</v>
      </c>
      <c r="QG10" s="102">
        <v>0</v>
      </c>
      <c r="QH10" s="102">
        <v>0</v>
      </c>
      <c r="QI10" s="102">
        <v>0</v>
      </c>
      <c r="QJ10" s="102">
        <v>0</v>
      </c>
      <c r="QK10" s="102">
        <v>0</v>
      </c>
      <c r="QL10" s="102">
        <v>0</v>
      </c>
      <c r="QM10" s="102">
        <v>9.4213873928493186</v>
      </c>
      <c r="QN10" s="102">
        <v>0</v>
      </c>
      <c r="QO10" s="102">
        <v>4.6116562822159839</v>
      </c>
      <c r="QP10" s="102">
        <v>0</v>
      </c>
      <c r="QQ10" s="102">
        <v>0</v>
      </c>
      <c r="QR10" s="102">
        <v>0</v>
      </c>
      <c r="QS10" s="102">
        <v>0</v>
      </c>
      <c r="QT10" s="102">
        <v>7.3314498689137411</v>
      </c>
      <c r="QU10" s="102">
        <v>3.5856169007963912</v>
      </c>
      <c r="QV10" s="102">
        <v>0</v>
      </c>
      <c r="QW10" s="102">
        <v>0</v>
      </c>
      <c r="QX10" s="102">
        <v>0</v>
      </c>
      <c r="QY10" s="102">
        <v>3.3832697771499545</v>
      </c>
      <c r="QZ10" s="102">
        <v>0</v>
      </c>
      <c r="RA10" s="102">
        <v>0</v>
      </c>
      <c r="RB10" s="102">
        <v>3.0405837405240002</v>
      </c>
      <c r="RC10" s="102">
        <v>0</v>
      </c>
      <c r="RD10" s="102">
        <v>19.758061610291819</v>
      </c>
      <c r="RE10" s="102">
        <v>28.985836041140267</v>
      </c>
      <c r="RF10" s="102">
        <v>19.796630043960008</v>
      </c>
      <c r="RG10" s="102">
        <v>30.665217570109867</v>
      </c>
      <c r="RH10" s="102">
        <v>19.816337698273685</v>
      </c>
      <c r="RI10" s="102">
        <v>19.796630043960008</v>
      </c>
      <c r="RJ10" s="102">
        <v>20.539003670608505</v>
      </c>
      <c r="RK10" s="102">
        <v>19.684189944419</v>
      </c>
      <c r="RL10" s="102">
        <v>20.338529631954192</v>
      </c>
      <c r="RM10" s="102">
        <v>19.919441493071314</v>
      </c>
      <c r="RN10" s="102">
        <v>29.141982517849325</v>
      </c>
      <c r="RO10" s="102">
        <v>19.684189944419</v>
      </c>
      <c r="RP10" s="102">
        <v>24.295846226634985</v>
      </c>
      <c r="RQ10" s="102">
        <v>19.758061610291819</v>
      </c>
      <c r="RR10" s="102">
        <v>19.796630043960008</v>
      </c>
      <c r="RS10" s="102">
        <v>19.816337698273685</v>
      </c>
      <c r="RT10" s="102">
        <v>19.8981905076161</v>
      </c>
      <c r="RU10" s="102">
        <v>27.108642741179896</v>
      </c>
      <c r="RV10" s="102">
        <v>23.462883015252142</v>
      </c>
      <c r="RW10" s="102">
        <v>19.796630043960008</v>
      </c>
      <c r="RX10" s="102">
        <v>19.777192872266156</v>
      </c>
      <c r="RY10" s="102">
        <v>19.796630043960008</v>
      </c>
      <c r="RZ10" s="102">
        <v>23.067459721568955</v>
      </c>
      <c r="SA10" s="102">
        <v>19.684189944419</v>
      </c>
      <c r="SB10" s="102">
        <v>19.796630043960008</v>
      </c>
      <c r="SC10" s="102">
        <v>26.128109740524</v>
      </c>
      <c r="SD10" s="102">
        <v>19.796630043960008</v>
      </c>
      <c r="SE10" s="102">
        <v>26.659553530500009</v>
      </c>
      <c r="SF10" s="102">
        <v>26.73818545896264</v>
      </c>
      <c r="SG10" s="102">
        <v>26.711593920000009</v>
      </c>
      <c r="SH10" s="102">
        <v>26.609000000000005</v>
      </c>
      <c r="SI10" s="102">
        <v>26.73818545896264</v>
      </c>
      <c r="SJ10" s="102">
        <v>26.711593920000009</v>
      </c>
      <c r="SK10" s="102">
        <v>27.713278692000006</v>
      </c>
      <c r="SL10" s="102">
        <v>26.559878488000003</v>
      </c>
      <c r="SM10" s="102">
        <v>27.442779061500005</v>
      </c>
      <c r="SN10" s="102">
        <v>26.877303414500009</v>
      </c>
      <c r="SO10" s="102">
        <v>26.609000000000005</v>
      </c>
      <c r="SP10" s="102">
        <v>26.559878488000003</v>
      </c>
      <c r="SQ10" s="102">
        <v>26.559878488000003</v>
      </c>
      <c r="SR10" s="102">
        <v>26.659553530500009</v>
      </c>
      <c r="SS10" s="102">
        <v>26.711593920000009</v>
      </c>
      <c r="ST10" s="102">
        <v>26.73818545896264</v>
      </c>
      <c r="SU10" s="102">
        <v>26.848629458750008</v>
      </c>
      <c r="SV10" s="102">
        <v>26.68536734325</v>
      </c>
      <c r="SW10" s="102">
        <v>26.820396174000006</v>
      </c>
      <c r="SX10" s="102">
        <v>26.711593920000009</v>
      </c>
      <c r="SY10" s="102">
        <v>26.68536734325</v>
      </c>
      <c r="SZ10" s="102">
        <v>26.711593920000009</v>
      </c>
      <c r="TA10" s="102">
        <v>26.559878488000003</v>
      </c>
      <c r="TB10" s="102">
        <v>26.559878488000003</v>
      </c>
      <c r="TC10" s="102">
        <v>26.711593920000009</v>
      </c>
      <c r="TD10" s="102">
        <v>26.609000000000002</v>
      </c>
      <c r="TE10" s="102">
        <v>26.711593920000009</v>
      </c>
    </row>
    <row r="11" spans="1:525" s="112" customFormat="1" ht="15" customHeight="1" x14ac:dyDescent="0.2">
      <c r="A11" s="9" t="s">
        <v>99</v>
      </c>
      <c r="B11" s="9" t="s">
        <v>42</v>
      </c>
      <c r="C11" s="11">
        <v>100310586</v>
      </c>
      <c r="D11" s="10" t="s">
        <v>145</v>
      </c>
      <c r="E11" s="11" t="s">
        <v>199</v>
      </c>
      <c r="F11" s="115" t="s">
        <v>81</v>
      </c>
      <c r="G11" s="11">
        <v>24</v>
      </c>
      <c r="H11" s="11" t="s">
        <v>46</v>
      </c>
      <c r="I11" s="115" t="s">
        <v>133</v>
      </c>
      <c r="J11" s="11" t="s">
        <v>133</v>
      </c>
      <c r="K11" s="116" t="s">
        <v>133</v>
      </c>
      <c r="L11" s="11" t="s">
        <v>133</v>
      </c>
      <c r="M11" s="11" t="s">
        <v>19</v>
      </c>
      <c r="N11" s="117" t="s">
        <v>70</v>
      </c>
      <c r="O11" s="117" t="s">
        <v>144</v>
      </c>
      <c r="P11" s="117">
        <v>1</v>
      </c>
      <c r="Q11" s="117" t="s">
        <v>20</v>
      </c>
      <c r="R11" s="117" t="s">
        <v>21</v>
      </c>
      <c r="S11" s="118">
        <v>0.125</v>
      </c>
      <c r="T11" s="123">
        <v>7.8E-2</v>
      </c>
      <c r="U11" s="103" t="s">
        <v>369</v>
      </c>
      <c r="V11" s="124">
        <v>0.33329999999999999</v>
      </c>
      <c r="W11" s="124">
        <v>0</v>
      </c>
      <c r="X11" s="124"/>
      <c r="Y11" s="124">
        <v>0.19</v>
      </c>
      <c r="Z11" s="124">
        <v>0.27</v>
      </c>
      <c r="AA11" s="124">
        <v>0.2</v>
      </c>
      <c r="AB11" s="120">
        <v>0.28999999999999998</v>
      </c>
      <c r="AC11" s="124">
        <v>0.20499999999999999</v>
      </c>
      <c r="AD11" s="124">
        <v>0.2</v>
      </c>
      <c r="AE11" s="124">
        <v>0.2</v>
      </c>
      <c r="AF11" s="124">
        <v>0.17</v>
      </c>
      <c r="AG11" s="120">
        <v>0.21</v>
      </c>
      <c r="AH11" s="124">
        <v>0.23</v>
      </c>
      <c r="AI11" s="162">
        <v>0.27</v>
      </c>
      <c r="AJ11" s="124">
        <v>0.17</v>
      </c>
      <c r="AK11" s="124">
        <v>0.17</v>
      </c>
      <c r="AL11" s="124">
        <v>0.19</v>
      </c>
      <c r="AM11" s="124">
        <v>0.2</v>
      </c>
      <c r="AN11" s="124">
        <v>0.20499999999999999</v>
      </c>
      <c r="AO11" s="120">
        <v>0.27</v>
      </c>
      <c r="AP11" s="120">
        <v>0.25</v>
      </c>
      <c r="AQ11" s="124">
        <v>0.22</v>
      </c>
      <c r="AR11" s="124">
        <v>0.2</v>
      </c>
      <c r="AS11" s="120">
        <v>0.25</v>
      </c>
      <c r="AT11" s="124">
        <v>0.2</v>
      </c>
      <c r="AU11" s="120">
        <v>0.27</v>
      </c>
      <c r="AV11" s="120">
        <v>0.25</v>
      </c>
      <c r="AW11" s="120">
        <v>0.26</v>
      </c>
      <c r="AX11" s="124">
        <v>0.18</v>
      </c>
      <c r="AY11" s="124">
        <v>0.2</v>
      </c>
      <c r="AZ11" s="124">
        <v>0.04</v>
      </c>
      <c r="BA11" s="124">
        <v>0.04</v>
      </c>
      <c r="BB11" s="124">
        <v>0.04</v>
      </c>
      <c r="BC11" s="124">
        <v>0.04</v>
      </c>
      <c r="BD11" s="124">
        <v>0.04</v>
      </c>
      <c r="BE11" s="124">
        <v>0.04</v>
      </c>
      <c r="BF11" s="124">
        <v>0.04</v>
      </c>
      <c r="BG11" s="124">
        <v>0.04</v>
      </c>
      <c r="BH11" s="124">
        <v>0.04</v>
      </c>
      <c r="BI11" s="124">
        <v>0.04</v>
      </c>
      <c r="BJ11" s="124">
        <v>0.04</v>
      </c>
      <c r="BK11" s="124">
        <v>0.04</v>
      </c>
      <c r="BL11" s="124">
        <v>0.04</v>
      </c>
      <c r="BM11" s="124">
        <v>0.04</v>
      </c>
      <c r="BN11" s="124">
        <v>0.04</v>
      </c>
      <c r="BO11" s="124">
        <v>0.04</v>
      </c>
      <c r="BP11" s="124">
        <v>0.04</v>
      </c>
      <c r="BQ11" s="124">
        <v>0.04</v>
      </c>
      <c r="BR11" s="124">
        <v>0.04</v>
      </c>
      <c r="BS11" s="124">
        <v>0.04</v>
      </c>
      <c r="BT11" s="124">
        <v>0.04</v>
      </c>
      <c r="BU11" s="124">
        <v>0.04</v>
      </c>
      <c r="BV11" s="124">
        <v>0.04</v>
      </c>
      <c r="BW11" s="124">
        <v>0.04</v>
      </c>
      <c r="BX11" s="124">
        <v>0.04</v>
      </c>
      <c r="BY11" s="124">
        <v>0.18</v>
      </c>
      <c r="BZ11" s="124">
        <v>0.04</v>
      </c>
      <c r="CA11" s="120" t="s">
        <v>369</v>
      </c>
      <c r="CB11" s="120">
        <v>0.27</v>
      </c>
      <c r="CC11" s="120" t="s">
        <v>369</v>
      </c>
      <c r="CD11" s="120">
        <v>0.28999999999999998</v>
      </c>
      <c r="CE11" s="120" t="s">
        <v>369</v>
      </c>
      <c r="CF11" s="120" t="s">
        <v>369</v>
      </c>
      <c r="CG11" s="120" t="s">
        <v>369</v>
      </c>
      <c r="CH11" s="120" t="s">
        <v>369</v>
      </c>
      <c r="CI11" s="120" t="s">
        <v>369</v>
      </c>
      <c r="CJ11" s="120" t="s">
        <v>369</v>
      </c>
      <c r="CK11" s="120">
        <v>0.27</v>
      </c>
      <c r="CL11" s="120" t="s">
        <v>369</v>
      </c>
      <c r="CM11" s="120">
        <v>0.17</v>
      </c>
      <c r="CN11" s="120" t="s">
        <v>369</v>
      </c>
      <c r="CO11" s="120" t="s">
        <v>369</v>
      </c>
      <c r="CP11" s="120" t="s">
        <v>369</v>
      </c>
      <c r="CQ11" s="120" t="s">
        <v>369</v>
      </c>
      <c r="CR11" s="120">
        <v>0.25</v>
      </c>
      <c r="CS11" s="120">
        <v>0.14000000000000001</v>
      </c>
      <c r="CT11" s="120" t="s">
        <v>369</v>
      </c>
      <c r="CU11" s="120" t="s">
        <v>369</v>
      </c>
      <c r="CV11" s="120" t="s">
        <v>369</v>
      </c>
      <c r="CW11" s="120">
        <v>0.12</v>
      </c>
      <c r="CX11" s="120" t="s">
        <v>369</v>
      </c>
      <c r="CY11" s="120" t="s">
        <v>369</v>
      </c>
      <c r="CZ11" s="120">
        <v>0.18</v>
      </c>
      <c r="DA11" s="120" t="s">
        <v>369</v>
      </c>
      <c r="DB11" s="120" t="s">
        <v>369</v>
      </c>
      <c r="DC11" s="120">
        <v>0.40770000000000001</v>
      </c>
      <c r="DD11" s="120" t="s">
        <v>369</v>
      </c>
      <c r="DE11" s="120">
        <v>0.51</v>
      </c>
      <c r="DF11" s="120" t="s">
        <v>369</v>
      </c>
      <c r="DG11" s="120" t="s">
        <v>369</v>
      </c>
      <c r="DH11" s="120" t="s">
        <v>369</v>
      </c>
      <c r="DI11" s="120" t="s">
        <v>369</v>
      </c>
      <c r="DJ11" s="120" t="s">
        <v>369</v>
      </c>
      <c r="DK11" s="120" t="s">
        <v>369</v>
      </c>
      <c r="DL11" s="120">
        <v>0.45</v>
      </c>
      <c r="DM11" s="120" t="s">
        <v>369</v>
      </c>
      <c r="DN11" s="120">
        <v>0.59640000000000004</v>
      </c>
      <c r="DO11" s="120" t="s">
        <v>369</v>
      </c>
      <c r="DP11" s="120" t="s">
        <v>369</v>
      </c>
      <c r="DQ11" s="120" t="s">
        <v>369</v>
      </c>
      <c r="DR11" s="120" t="s">
        <v>369</v>
      </c>
      <c r="DS11" s="120">
        <v>0.27439999999999998</v>
      </c>
      <c r="DT11" s="120">
        <v>0.39169999999999999</v>
      </c>
      <c r="DU11" s="120" t="s">
        <v>369</v>
      </c>
      <c r="DV11" s="120" t="s">
        <v>369</v>
      </c>
      <c r="DW11" s="120" t="s">
        <v>369</v>
      </c>
      <c r="DX11" s="120">
        <v>0.59640000000000004</v>
      </c>
      <c r="DY11" s="120" t="s">
        <v>369</v>
      </c>
      <c r="DZ11" s="120" t="s">
        <v>369</v>
      </c>
      <c r="EA11" s="120">
        <v>0.6593</v>
      </c>
      <c r="EB11" s="120" t="s">
        <v>369</v>
      </c>
      <c r="EC11" s="120" t="s">
        <v>369</v>
      </c>
      <c r="ED11" s="120">
        <v>0.85122191780821921</v>
      </c>
      <c r="EE11" s="120" t="s">
        <v>369</v>
      </c>
      <c r="EF11" s="120">
        <v>1.0416901408450707</v>
      </c>
      <c r="EG11" s="120" t="s">
        <v>369</v>
      </c>
      <c r="EH11" s="120" t="s">
        <v>369</v>
      </c>
      <c r="EI11" s="120" t="s">
        <v>369</v>
      </c>
      <c r="EJ11" s="120" t="s">
        <v>369</v>
      </c>
      <c r="EK11" s="120" t="s">
        <v>369</v>
      </c>
      <c r="EL11" s="120" t="s">
        <v>369</v>
      </c>
      <c r="EM11" s="120">
        <v>0.90684931506849309</v>
      </c>
      <c r="EN11" s="120" t="s">
        <v>369</v>
      </c>
      <c r="EO11" s="120">
        <v>0.59640000000000004</v>
      </c>
      <c r="EP11" s="120" t="s">
        <v>369</v>
      </c>
      <c r="EQ11" s="120" t="s">
        <v>369</v>
      </c>
      <c r="ER11" s="120" t="s">
        <v>369</v>
      </c>
      <c r="ES11" s="120" t="s">
        <v>369</v>
      </c>
      <c r="ET11" s="120">
        <v>0.63123199999999979</v>
      </c>
      <c r="EU11" s="120">
        <v>0.5535255813953488</v>
      </c>
      <c r="EV11" s="120" t="s">
        <v>369</v>
      </c>
      <c r="EW11" s="120" t="s">
        <v>369</v>
      </c>
      <c r="EX11" s="120" t="s">
        <v>369</v>
      </c>
      <c r="EY11" s="120">
        <v>0.74152727272727259</v>
      </c>
      <c r="EZ11" s="120" t="s">
        <v>369</v>
      </c>
      <c r="FA11" s="120" t="s">
        <v>369</v>
      </c>
      <c r="FB11" s="120">
        <v>0.6593</v>
      </c>
      <c r="FC11" s="120" t="s">
        <v>369</v>
      </c>
      <c r="FD11" s="122">
        <v>0.15624999999999989</v>
      </c>
      <c r="FE11" s="122">
        <v>0.17187499999999989</v>
      </c>
      <c r="FF11" s="122">
        <v>0.16666666666666663</v>
      </c>
      <c r="FG11" s="122">
        <v>0.14583333333333326</v>
      </c>
      <c r="FH11" s="122">
        <v>0.17187499999999989</v>
      </c>
      <c r="FI11" s="122">
        <v>0.16666666666666663</v>
      </c>
      <c r="FJ11" s="122">
        <v>0.13541666666666663</v>
      </c>
      <c r="FK11" s="122">
        <v>0.13541666666666663</v>
      </c>
      <c r="FL11" s="122">
        <v>0.15624999999999989</v>
      </c>
      <c r="FM11" s="122">
        <v>0.19791666666666663</v>
      </c>
      <c r="FN11" s="122">
        <v>0.14583333333333326</v>
      </c>
      <c r="FO11" s="122">
        <v>0.13541666666666663</v>
      </c>
      <c r="FP11" s="122">
        <v>0.13541666666666663</v>
      </c>
      <c r="FQ11" s="122">
        <v>0.15624999999999989</v>
      </c>
      <c r="FR11" s="122">
        <v>0.16666666666666663</v>
      </c>
      <c r="FS11" s="122">
        <v>0.17187499999999989</v>
      </c>
      <c r="FT11" s="122">
        <v>0.19270833333333326</v>
      </c>
      <c r="FU11" s="122">
        <v>0.16145833333333337</v>
      </c>
      <c r="FV11" s="122">
        <v>0.18749999999999989</v>
      </c>
      <c r="FW11" s="122">
        <v>0.16666666666666663</v>
      </c>
      <c r="FX11" s="122">
        <v>0.16145833333333337</v>
      </c>
      <c r="FY11" s="122">
        <v>0.16666666666666663</v>
      </c>
      <c r="FZ11" s="122">
        <v>0.13541666666666663</v>
      </c>
      <c r="GA11" s="122">
        <v>0.13541666666666663</v>
      </c>
      <c r="GB11" s="122">
        <v>0.16666666666666663</v>
      </c>
      <c r="GC11" s="122">
        <v>0</v>
      </c>
      <c r="GD11" s="122">
        <v>0.16666666666666663</v>
      </c>
      <c r="GE11" s="103">
        <v>120.06916422</v>
      </c>
      <c r="GF11" s="102">
        <v>122.69544416206824</v>
      </c>
      <c r="GG11" s="103">
        <v>121.80733776000001</v>
      </c>
      <c r="GH11" s="102">
        <v>118.38</v>
      </c>
      <c r="GI11" s="103">
        <v>122.69544416206824</v>
      </c>
      <c r="GJ11" s="103">
        <v>121.80733776000001</v>
      </c>
      <c r="GK11" s="103">
        <v>121.80733776000001</v>
      </c>
      <c r="GL11" s="103">
        <v>116.73783263999999</v>
      </c>
      <c r="GM11" s="103">
        <v>123.59665146</v>
      </c>
      <c r="GN11" s="103">
        <v>127.33816974000001</v>
      </c>
      <c r="GO11" s="102">
        <v>118.38</v>
      </c>
      <c r="GP11" s="103">
        <v>116.73783263999999</v>
      </c>
      <c r="GQ11" s="103">
        <v>116.73783263999999</v>
      </c>
      <c r="GR11" s="103">
        <v>120.06916422</v>
      </c>
      <c r="GS11" s="103">
        <v>121.80733776000001</v>
      </c>
      <c r="GT11" s="103">
        <v>122.69544416206824</v>
      </c>
      <c r="GU11" s="102">
        <v>126.38165934</v>
      </c>
      <c r="GV11" s="102">
        <v>120.93191766</v>
      </c>
      <c r="GW11" s="103">
        <v>125.43947291999999</v>
      </c>
      <c r="GX11" s="103">
        <v>121.80733776000001</v>
      </c>
      <c r="GY11" s="102">
        <v>120.93191766</v>
      </c>
      <c r="GZ11" s="103">
        <v>121.80733776000001</v>
      </c>
      <c r="HA11" s="102">
        <v>116.73783263999999</v>
      </c>
      <c r="HB11" s="102">
        <v>116.73783263999999</v>
      </c>
      <c r="HC11" s="102">
        <v>121.80733776000001</v>
      </c>
      <c r="HD11" s="103">
        <v>118.38</v>
      </c>
      <c r="HE11" s="103">
        <v>121.80733776000001</v>
      </c>
      <c r="HF11" s="103" t="s">
        <v>369</v>
      </c>
      <c r="HG11" s="102" t="s">
        <v>369</v>
      </c>
      <c r="HH11" s="103" t="s">
        <v>369</v>
      </c>
      <c r="HI11" s="102" t="s">
        <v>369</v>
      </c>
      <c r="HJ11" s="103" t="s">
        <v>369</v>
      </c>
      <c r="HK11" s="103" t="s">
        <v>369</v>
      </c>
      <c r="HL11" s="103" t="s">
        <v>369</v>
      </c>
      <c r="HM11" s="103" t="s">
        <v>369</v>
      </c>
      <c r="HN11" s="103" t="s">
        <v>369</v>
      </c>
      <c r="HO11" s="103" t="s">
        <v>369</v>
      </c>
      <c r="HP11" s="102" t="s">
        <v>369</v>
      </c>
      <c r="HQ11" s="103" t="s">
        <v>369</v>
      </c>
      <c r="HR11" s="103" t="s">
        <v>369</v>
      </c>
      <c r="HS11" s="103" t="s">
        <v>369</v>
      </c>
      <c r="HT11" s="103" t="s">
        <v>369</v>
      </c>
      <c r="HU11" s="103" t="s">
        <v>369</v>
      </c>
      <c r="HV11" s="103" t="s">
        <v>369</v>
      </c>
      <c r="HW11" s="102" t="s">
        <v>369</v>
      </c>
      <c r="HX11" s="103" t="s">
        <v>369</v>
      </c>
      <c r="HY11" s="103" t="s">
        <v>369</v>
      </c>
      <c r="HZ11" s="103" t="s">
        <v>369</v>
      </c>
      <c r="IA11" s="103" t="s">
        <v>369</v>
      </c>
      <c r="IB11" s="102" t="s">
        <v>369</v>
      </c>
      <c r="IC11" s="102" t="s">
        <v>369</v>
      </c>
      <c r="ID11" s="102" t="s">
        <v>369</v>
      </c>
      <c r="IE11" s="103" t="s">
        <v>369</v>
      </c>
      <c r="IF11" s="103" t="s">
        <v>369</v>
      </c>
      <c r="IG11" s="125">
        <v>0</v>
      </c>
      <c r="IH11" s="125">
        <v>8.3333333333333259E-2</v>
      </c>
      <c r="II11" s="125">
        <v>0.13541666666666663</v>
      </c>
      <c r="IJ11" s="125">
        <v>0.140625</v>
      </c>
      <c r="IK11" s="125">
        <v>0.14583333333333326</v>
      </c>
      <c r="IL11" s="125">
        <v>0.15624999999999989</v>
      </c>
      <c r="IM11" s="125">
        <v>0.16145833333333337</v>
      </c>
      <c r="IN11" s="125">
        <v>0.16666666666666663</v>
      </c>
      <c r="IO11" s="125">
        <v>0.17187499999999989</v>
      </c>
      <c r="IP11" s="125">
        <v>0.17708333333333326</v>
      </c>
      <c r="IQ11" s="125">
        <v>0.18749999999999989</v>
      </c>
      <c r="IR11" s="125">
        <v>0.19270833333333326</v>
      </c>
      <c r="IS11" s="125">
        <v>0.19791666666666663</v>
      </c>
      <c r="IT11" s="125">
        <v>8.3333333333333259E-2</v>
      </c>
      <c r="IU11" s="125">
        <v>0.13541666666666663</v>
      </c>
      <c r="IV11" s="125">
        <v>0.140625</v>
      </c>
      <c r="IW11" s="125">
        <v>0.14583333333333326</v>
      </c>
      <c r="IX11" s="125">
        <v>0.15624999999999989</v>
      </c>
      <c r="IY11" s="125">
        <v>0.16145833333333337</v>
      </c>
      <c r="IZ11" s="125">
        <v>0.16666666666666663</v>
      </c>
      <c r="JA11" s="125">
        <v>0.17708333333333326</v>
      </c>
      <c r="JB11" s="125">
        <v>0.18749999999999989</v>
      </c>
      <c r="JC11" s="103">
        <v>94.468897319999996</v>
      </c>
      <c r="JD11" s="103">
        <v>109.16707649999999</v>
      </c>
      <c r="JE11" s="103">
        <v>116.73783263999999</v>
      </c>
      <c r="JF11" s="103">
        <v>117.55311569999999</v>
      </c>
      <c r="JG11" s="103">
        <v>118.38</v>
      </c>
      <c r="JH11" s="103">
        <v>120.06916422</v>
      </c>
      <c r="JI11" s="103">
        <v>120.93191766</v>
      </c>
      <c r="JJ11" s="103">
        <v>121.80733776000001</v>
      </c>
      <c r="JK11" s="103">
        <v>122.69544416206824</v>
      </c>
      <c r="JL11" s="103">
        <v>123.59665146</v>
      </c>
      <c r="JM11" s="103">
        <v>125.43947291999999</v>
      </c>
      <c r="JN11" s="103">
        <v>126.38165934</v>
      </c>
      <c r="JO11" s="103">
        <v>127.33816974000001</v>
      </c>
      <c r="JP11" s="103">
        <v>95.849089739999997</v>
      </c>
      <c r="JQ11" s="103">
        <v>101.62307423999999</v>
      </c>
      <c r="JR11" s="103">
        <v>102.23900537999999</v>
      </c>
      <c r="JS11" s="103">
        <v>102.86239446</v>
      </c>
      <c r="JT11" s="103">
        <v>104.13237509999999</v>
      </c>
      <c r="JU11" s="103">
        <v>104.77908504</v>
      </c>
      <c r="JV11" s="103">
        <v>105.43396319999999</v>
      </c>
      <c r="JW11" s="103">
        <v>106.76857932</v>
      </c>
      <c r="JX11" s="103">
        <v>108.13740725999999</v>
      </c>
      <c r="JY11" s="103" t="s">
        <v>369</v>
      </c>
      <c r="JZ11" s="103" t="s">
        <v>369</v>
      </c>
      <c r="KA11" s="103" t="s">
        <v>369</v>
      </c>
      <c r="KB11" s="103" t="s">
        <v>369</v>
      </c>
      <c r="KC11" s="103" t="s">
        <v>369</v>
      </c>
      <c r="KD11" s="103" t="s">
        <v>369</v>
      </c>
      <c r="KE11" s="103" t="s">
        <v>369</v>
      </c>
      <c r="KF11" s="103" t="s">
        <v>369</v>
      </c>
      <c r="KG11" s="103" t="s">
        <v>369</v>
      </c>
      <c r="KH11" s="103" t="s">
        <v>369</v>
      </c>
      <c r="KI11" s="103" t="s">
        <v>369</v>
      </c>
      <c r="KJ11" s="103" t="s">
        <v>369</v>
      </c>
      <c r="KK11" s="103" t="s">
        <v>369</v>
      </c>
      <c r="KL11" s="103" t="s">
        <v>369</v>
      </c>
      <c r="KM11" s="103" t="s">
        <v>369</v>
      </c>
      <c r="KN11" s="103" t="s">
        <v>369</v>
      </c>
      <c r="KO11" s="103" t="s">
        <v>369</v>
      </c>
      <c r="KP11" s="103" t="s">
        <v>369</v>
      </c>
      <c r="KQ11" s="103" t="s">
        <v>369</v>
      </c>
      <c r="KR11" s="103" t="s">
        <v>369</v>
      </c>
      <c r="KS11" s="103">
        <v>147.60129744884276</v>
      </c>
      <c r="KT11" s="103">
        <v>149.49362177510997</v>
      </c>
      <c r="KU11" s="125" t="s">
        <v>765</v>
      </c>
      <c r="KV11" s="125">
        <v>0.17187499999999989</v>
      </c>
      <c r="KW11" s="125" t="s">
        <v>765</v>
      </c>
      <c r="KX11" s="125">
        <v>0.14583333333333326</v>
      </c>
      <c r="KY11" s="125" t="s">
        <v>765</v>
      </c>
      <c r="KZ11" s="125" t="s">
        <v>765</v>
      </c>
      <c r="LA11" s="125">
        <v>0.13541666666666663</v>
      </c>
      <c r="LB11" s="125" t="s">
        <v>765</v>
      </c>
      <c r="LC11" s="125">
        <v>0.15624999999999989</v>
      </c>
      <c r="LD11" s="125" t="s">
        <v>765</v>
      </c>
      <c r="LE11" s="125">
        <v>0.14583333333333326</v>
      </c>
      <c r="LF11" s="125" t="s">
        <v>765</v>
      </c>
      <c r="LG11" s="125" t="s">
        <v>765</v>
      </c>
      <c r="LH11" s="125" t="s">
        <v>765</v>
      </c>
      <c r="LI11" s="125" t="s">
        <v>765</v>
      </c>
      <c r="LJ11" s="125" t="s">
        <v>765</v>
      </c>
      <c r="LK11" s="125">
        <v>0.19270833333333326</v>
      </c>
      <c r="LL11" s="125">
        <v>0.16145833333333337</v>
      </c>
      <c r="LM11" s="125">
        <v>0.18749999999999989</v>
      </c>
      <c r="LN11" s="125" t="s">
        <v>765</v>
      </c>
      <c r="LO11" s="125">
        <v>0.16145833333333337</v>
      </c>
      <c r="LP11" s="125" t="s">
        <v>765</v>
      </c>
      <c r="LQ11" s="125">
        <v>0.13541666666666663</v>
      </c>
      <c r="LR11" s="125">
        <v>0.13541666666666663</v>
      </c>
      <c r="LS11" s="125">
        <v>0.16666666666666663</v>
      </c>
      <c r="LT11" s="125">
        <v>0</v>
      </c>
      <c r="LU11" s="125" t="s">
        <v>765</v>
      </c>
      <c r="LV11" s="103" t="s">
        <v>765</v>
      </c>
      <c r="LW11" s="103">
        <v>122.69544416206824</v>
      </c>
      <c r="LX11" s="103" t="s">
        <v>765</v>
      </c>
      <c r="LY11" s="103">
        <v>118.38</v>
      </c>
      <c r="LZ11" s="103" t="s">
        <v>765</v>
      </c>
      <c r="MA11" s="103" t="s">
        <v>765</v>
      </c>
      <c r="MB11" s="103">
        <v>121.80733776000001</v>
      </c>
      <c r="MC11" s="103" t="s">
        <v>765</v>
      </c>
      <c r="MD11" s="103">
        <v>123.59665146</v>
      </c>
      <c r="ME11" s="103" t="s">
        <v>765</v>
      </c>
      <c r="MF11" s="103">
        <v>118.38</v>
      </c>
      <c r="MG11" s="103" t="s">
        <v>765</v>
      </c>
      <c r="MH11" s="103" t="s">
        <v>765</v>
      </c>
      <c r="MI11" s="103" t="s">
        <v>765</v>
      </c>
      <c r="MJ11" s="103" t="s">
        <v>765</v>
      </c>
      <c r="MK11" s="103" t="s">
        <v>765</v>
      </c>
      <c r="ML11" s="103">
        <v>126.38165934</v>
      </c>
      <c r="MM11" s="103">
        <v>120.93191766</v>
      </c>
      <c r="MN11" s="103" t="s">
        <v>765</v>
      </c>
      <c r="MO11" s="103" t="s">
        <v>765</v>
      </c>
      <c r="MP11" s="103">
        <v>120.93191766</v>
      </c>
      <c r="MQ11" s="103" t="s">
        <v>765</v>
      </c>
      <c r="MR11" s="103">
        <v>116.73783263999999</v>
      </c>
      <c r="MS11" s="103">
        <v>116.73783263999999</v>
      </c>
      <c r="MT11" s="103">
        <v>121.80733776000001</v>
      </c>
      <c r="MU11" s="103" t="s">
        <v>765</v>
      </c>
      <c r="MV11" s="103" t="s">
        <v>765</v>
      </c>
      <c r="MW11" s="103" t="s">
        <v>765</v>
      </c>
      <c r="MX11" s="103" t="s">
        <v>369</v>
      </c>
      <c r="MY11" s="103" t="s">
        <v>765</v>
      </c>
      <c r="MZ11" s="103" t="s">
        <v>369</v>
      </c>
      <c r="NA11" s="103" t="s">
        <v>765</v>
      </c>
      <c r="NB11" s="103" t="s">
        <v>765</v>
      </c>
      <c r="NC11" s="103" t="s">
        <v>369</v>
      </c>
      <c r="ND11" s="103" t="s">
        <v>765</v>
      </c>
      <c r="NE11" s="103" t="s">
        <v>369</v>
      </c>
      <c r="NF11" s="103" t="s">
        <v>765</v>
      </c>
      <c r="NG11" s="103" t="s">
        <v>369</v>
      </c>
      <c r="NH11" s="103" t="s">
        <v>765</v>
      </c>
      <c r="NI11" s="103" t="s">
        <v>765</v>
      </c>
      <c r="NJ11" s="103" t="s">
        <v>765</v>
      </c>
      <c r="NK11" s="103" t="s">
        <v>765</v>
      </c>
      <c r="NL11" s="103" t="s">
        <v>765</v>
      </c>
      <c r="NM11" s="103" t="s">
        <v>369</v>
      </c>
      <c r="NN11" s="103" t="s">
        <v>369</v>
      </c>
      <c r="NO11" s="103" t="s">
        <v>765</v>
      </c>
      <c r="NP11" s="103" t="s">
        <v>765</v>
      </c>
      <c r="NQ11" s="103" t="s">
        <v>369</v>
      </c>
      <c r="NR11" s="103" t="s">
        <v>765</v>
      </c>
      <c r="NS11" s="103" t="s">
        <v>369</v>
      </c>
      <c r="NT11" s="103" t="s">
        <v>369</v>
      </c>
      <c r="NU11" s="103" t="s">
        <v>369</v>
      </c>
      <c r="NV11" s="103" t="s">
        <v>765</v>
      </c>
      <c r="NW11" s="103" t="s">
        <v>765</v>
      </c>
      <c r="NZ11" s="120">
        <v>0.34</v>
      </c>
      <c r="OA11" s="102">
        <v>66.863515825012513</v>
      </c>
      <c r="OB11" s="102">
        <v>67.060728699830435</v>
      </c>
      <c r="OC11" s="102">
        <v>66.994035768000003</v>
      </c>
      <c r="OD11" s="102">
        <v>66.736725000000007</v>
      </c>
      <c r="OE11" s="102">
        <v>67.060728699830435</v>
      </c>
      <c r="OF11" s="102">
        <v>66.994035768000003</v>
      </c>
      <c r="OG11" s="102">
        <v>69.506312109300012</v>
      </c>
      <c r="OH11" s="102">
        <v>66.613525750199997</v>
      </c>
      <c r="OI11" s="102">
        <v>68.827885281787502</v>
      </c>
      <c r="OJ11" s="102">
        <v>67.409643606112496</v>
      </c>
      <c r="OK11" s="102">
        <v>66.736725000000007</v>
      </c>
      <c r="OL11" s="102">
        <v>66.613525750199997</v>
      </c>
      <c r="OM11" s="102">
        <v>66.613525750199997</v>
      </c>
      <c r="ON11" s="102">
        <v>66.863515825012513</v>
      </c>
      <c r="OO11" s="102">
        <v>66.994035768000003</v>
      </c>
      <c r="OP11" s="102">
        <v>67.060728699830435</v>
      </c>
      <c r="OQ11" s="102">
        <v>67.337727867093747</v>
      </c>
      <c r="OR11" s="102">
        <v>66.928258179956245</v>
      </c>
      <c r="OS11" s="102">
        <v>67.266917353349996</v>
      </c>
      <c r="OT11" s="102">
        <v>66.994035768000003</v>
      </c>
      <c r="OU11" s="102">
        <v>66.928258179956245</v>
      </c>
      <c r="OV11" s="102">
        <v>66.994035768000003</v>
      </c>
      <c r="OW11" s="102">
        <v>66.613525750199997</v>
      </c>
      <c r="OX11" s="102">
        <v>66.613525750199997</v>
      </c>
      <c r="OY11" s="102">
        <v>66.994035768000003</v>
      </c>
      <c r="OZ11" s="102">
        <v>78.130799999999994</v>
      </c>
      <c r="PA11" s="102">
        <v>66.994035768000003</v>
      </c>
      <c r="PB11" s="102">
        <v>5.2153542343509764</v>
      </c>
      <c r="PC11" s="102">
        <v>5.2307368385867736</v>
      </c>
      <c r="PD11" s="102">
        <v>5.2255347899040006</v>
      </c>
      <c r="PE11" s="102">
        <v>5.2054645500000003</v>
      </c>
      <c r="PF11" s="102">
        <v>5.2307368385867736</v>
      </c>
      <c r="PG11" s="102">
        <v>5.2255347899040006</v>
      </c>
      <c r="PH11" s="102">
        <v>5.4214923445254009</v>
      </c>
      <c r="PI11" s="102">
        <v>5.1958550085155997</v>
      </c>
      <c r="PJ11" s="102">
        <v>5.3685750519794251</v>
      </c>
      <c r="PK11" s="102">
        <v>5.2579522012767743</v>
      </c>
      <c r="PL11" s="102">
        <v>5.2054645500000003</v>
      </c>
      <c r="PM11" s="102">
        <v>5.1958550085155997</v>
      </c>
      <c r="PN11" s="102">
        <v>5.1958550085155997</v>
      </c>
      <c r="PO11" s="102">
        <v>5.2153542343509764</v>
      </c>
      <c r="PP11" s="102">
        <v>5.2255347899040006</v>
      </c>
      <c r="PQ11" s="102">
        <v>5.2307368385867736</v>
      </c>
      <c r="PR11" s="102">
        <v>5.2523427736333126</v>
      </c>
      <c r="PS11" s="102">
        <v>5.2204041380365869</v>
      </c>
      <c r="PT11" s="102">
        <v>5.2468195535612994</v>
      </c>
      <c r="PU11" s="102">
        <v>5.2255347899040006</v>
      </c>
      <c r="PV11" s="102">
        <v>5.2204041380365869</v>
      </c>
      <c r="PW11" s="102">
        <v>5.2255347899040006</v>
      </c>
      <c r="PX11" s="102">
        <v>5.1958550085155997</v>
      </c>
      <c r="PY11" s="102">
        <v>5.1958550085155997</v>
      </c>
      <c r="PZ11" s="102">
        <v>5.2255347899040006</v>
      </c>
      <c r="QA11" s="102">
        <v>6.0942023999999995</v>
      </c>
      <c r="QB11" s="102">
        <v>5.2255347899040006</v>
      </c>
      <c r="QC11" s="102">
        <v>0</v>
      </c>
      <c r="QD11" s="102">
        <v>33.451008130309567</v>
      </c>
      <c r="QE11" s="102">
        <v>0</v>
      </c>
      <c r="QF11" s="102">
        <v>39.926792143362263</v>
      </c>
      <c r="QG11" s="102">
        <v>0</v>
      </c>
      <c r="QH11" s="102">
        <v>0</v>
      </c>
      <c r="QI11" s="102">
        <v>0</v>
      </c>
      <c r="QJ11" s="102">
        <v>0</v>
      </c>
      <c r="QK11" s="102">
        <v>0</v>
      </c>
      <c r="QL11" s="102">
        <v>0</v>
      </c>
      <c r="QM11" s="102">
        <v>34.36991801434521</v>
      </c>
      <c r="QN11" s="102">
        <v>0</v>
      </c>
      <c r="QO11" s="102">
        <v>16.823663195338309</v>
      </c>
      <c r="QP11" s="102">
        <v>0</v>
      </c>
      <c r="QQ11" s="102">
        <v>0</v>
      </c>
      <c r="QR11" s="102">
        <v>0</v>
      </c>
      <c r="QS11" s="102">
        <v>0</v>
      </c>
      <c r="QT11" s="102">
        <v>26.745671355377766</v>
      </c>
      <c r="QU11" s="102">
        <v>13.080595646110224</v>
      </c>
      <c r="QV11" s="102">
        <v>0</v>
      </c>
      <c r="QW11" s="102">
        <v>0</v>
      </c>
      <c r="QX11" s="102">
        <v>0</v>
      </c>
      <c r="QY11" s="102">
        <v>12.342418373467229</v>
      </c>
      <c r="QZ11" s="102">
        <v>0</v>
      </c>
      <c r="RA11" s="102">
        <v>0</v>
      </c>
      <c r="RB11" s="102">
        <v>11.0922743668176</v>
      </c>
      <c r="RC11" s="102">
        <v>0</v>
      </c>
      <c r="RD11" s="102">
        <v>72.078870059363496</v>
      </c>
      <c r="RE11" s="102">
        <v>105.74247366872677</v>
      </c>
      <c r="RF11" s="102">
        <v>72.219570557904007</v>
      </c>
      <c r="RG11" s="102">
        <v>111.86898169336227</v>
      </c>
      <c r="RH11" s="102">
        <v>72.291465538417214</v>
      </c>
      <c r="RI11" s="102">
        <v>72.219570557904007</v>
      </c>
      <c r="RJ11" s="102">
        <v>74.927804453825416</v>
      </c>
      <c r="RK11" s="102">
        <v>71.809380758715591</v>
      </c>
      <c r="RL11" s="102">
        <v>74.196460333766922</v>
      </c>
      <c r="RM11" s="102">
        <v>72.667595807389276</v>
      </c>
      <c r="RN11" s="102">
        <v>106.31210756434521</v>
      </c>
      <c r="RO11" s="102">
        <v>71.809380758715591</v>
      </c>
      <c r="RP11" s="102">
        <v>88.633043954053903</v>
      </c>
      <c r="RQ11" s="102">
        <v>72.078870059363496</v>
      </c>
      <c r="RR11" s="102">
        <v>72.219570557904007</v>
      </c>
      <c r="RS11" s="102">
        <v>72.291465538417214</v>
      </c>
      <c r="RT11" s="102">
        <v>72.590070640727063</v>
      </c>
      <c r="RU11" s="102">
        <v>98.894333673370596</v>
      </c>
      <c r="RV11" s="102">
        <v>85.594332553021516</v>
      </c>
      <c r="RW11" s="102">
        <v>72.219570557904007</v>
      </c>
      <c r="RX11" s="102">
        <v>72.14866231799283</v>
      </c>
      <c r="RY11" s="102">
        <v>72.219570557904007</v>
      </c>
      <c r="RZ11" s="102">
        <v>84.151799132182816</v>
      </c>
      <c r="SA11" s="102">
        <v>71.809380758715591</v>
      </c>
      <c r="SB11" s="102">
        <v>72.219570557904007</v>
      </c>
      <c r="SC11" s="102">
        <v>95.317276766817599</v>
      </c>
      <c r="SD11" s="102">
        <v>72.219570557904007</v>
      </c>
      <c r="SE11" s="102">
        <v>97.256023018200011</v>
      </c>
      <c r="SF11" s="102">
        <v>97.542878108844263</v>
      </c>
      <c r="SG11" s="102">
        <v>97.445870208000002</v>
      </c>
      <c r="SH11" s="102">
        <v>97.071600000000004</v>
      </c>
      <c r="SI11" s="102">
        <v>97.542878108844263</v>
      </c>
      <c r="SJ11" s="102">
        <v>97.445870208000002</v>
      </c>
      <c r="SK11" s="102">
        <v>101.10009034080002</v>
      </c>
      <c r="SL11" s="102">
        <v>96.8924010912</v>
      </c>
      <c r="SM11" s="102">
        <v>100.11328768260002</v>
      </c>
      <c r="SN11" s="102">
        <v>98.050390699800005</v>
      </c>
      <c r="SO11" s="102">
        <v>97.071600000000004</v>
      </c>
      <c r="SP11" s="102">
        <v>96.8924010912</v>
      </c>
      <c r="SQ11" s="102">
        <v>96.8924010912</v>
      </c>
      <c r="SR11" s="102">
        <v>97.256023018200011</v>
      </c>
      <c r="SS11" s="102">
        <v>97.445870208000002</v>
      </c>
      <c r="ST11" s="102">
        <v>97.542878108844263</v>
      </c>
      <c r="SU11" s="102">
        <v>97.945785988500006</v>
      </c>
      <c r="SV11" s="102">
        <v>97.350193716299998</v>
      </c>
      <c r="SW11" s="102">
        <v>97.8427888776</v>
      </c>
      <c r="SX11" s="102">
        <v>97.445870208000002</v>
      </c>
      <c r="SY11" s="102">
        <v>97.350193716299998</v>
      </c>
      <c r="SZ11" s="102">
        <v>97.445870208000002</v>
      </c>
      <c r="TA11" s="102">
        <v>96.8924010912</v>
      </c>
      <c r="TB11" s="102">
        <v>96.8924010912</v>
      </c>
      <c r="TC11" s="102">
        <v>97.445870208000002</v>
      </c>
      <c r="TD11" s="102">
        <v>97.071599999999989</v>
      </c>
      <c r="TE11" s="102">
        <v>97.445870208000002</v>
      </c>
    </row>
    <row r="12" spans="1:525" s="112" customFormat="1" ht="15" customHeight="1" x14ac:dyDescent="0.2">
      <c r="A12" s="12" t="s">
        <v>720</v>
      </c>
      <c r="B12" s="12" t="s">
        <v>17</v>
      </c>
      <c r="C12" s="14">
        <v>100064649</v>
      </c>
      <c r="D12" s="13" t="s">
        <v>95</v>
      </c>
      <c r="E12" s="14" t="s">
        <v>199</v>
      </c>
      <c r="F12" s="126" t="s">
        <v>58</v>
      </c>
      <c r="G12" s="14">
        <v>144</v>
      </c>
      <c r="H12" s="14" t="s">
        <v>25</v>
      </c>
      <c r="I12" s="126" t="s">
        <v>133</v>
      </c>
      <c r="J12" s="14" t="s">
        <v>133</v>
      </c>
      <c r="K12" s="127" t="s">
        <v>133</v>
      </c>
      <c r="L12" s="15" t="s">
        <v>56</v>
      </c>
      <c r="M12" s="14" t="s">
        <v>19</v>
      </c>
      <c r="N12" s="128" t="s">
        <v>57</v>
      </c>
      <c r="O12" s="128" t="s">
        <v>142</v>
      </c>
      <c r="P12" s="128">
        <v>1</v>
      </c>
      <c r="Q12" s="128" t="s">
        <v>20</v>
      </c>
      <c r="R12" s="128" t="s">
        <v>21</v>
      </c>
      <c r="S12" s="129">
        <v>0.12</v>
      </c>
      <c r="T12" s="130">
        <v>0</v>
      </c>
      <c r="U12" s="100" t="s">
        <v>369</v>
      </c>
      <c r="V12" s="131">
        <v>0</v>
      </c>
      <c r="W12" s="131">
        <v>0</v>
      </c>
      <c r="X12" s="131"/>
      <c r="Y12" s="131">
        <v>0.19</v>
      </c>
      <c r="Z12" s="131">
        <v>0.20499999999999999</v>
      </c>
      <c r="AA12" s="131">
        <v>0.2</v>
      </c>
      <c r="AB12" s="131">
        <v>0.18</v>
      </c>
      <c r="AC12" s="131">
        <v>0.20499999999999999</v>
      </c>
      <c r="AD12" s="131">
        <v>0.2</v>
      </c>
      <c r="AE12" s="131">
        <v>0.17</v>
      </c>
      <c r="AF12" s="131">
        <v>0.17</v>
      </c>
      <c r="AG12" s="131">
        <v>0.19</v>
      </c>
      <c r="AH12" s="131">
        <v>0.23</v>
      </c>
      <c r="AI12" s="131">
        <v>0.18</v>
      </c>
      <c r="AJ12" s="131">
        <v>0.17</v>
      </c>
      <c r="AK12" s="131">
        <v>0.17</v>
      </c>
      <c r="AL12" s="131">
        <v>0.19</v>
      </c>
      <c r="AM12" s="131">
        <v>0.2</v>
      </c>
      <c r="AN12" s="131">
        <v>0.20499999999999999</v>
      </c>
      <c r="AO12" s="131">
        <v>0.22500000000000001</v>
      </c>
      <c r="AP12" s="131">
        <v>0.19500000000000001</v>
      </c>
      <c r="AQ12" s="131">
        <v>0.22</v>
      </c>
      <c r="AR12" s="131">
        <v>0.2</v>
      </c>
      <c r="AS12" s="131">
        <v>0.19500000000000001</v>
      </c>
      <c r="AT12" s="131">
        <v>0.2</v>
      </c>
      <c r="AU12" s="131">
        <v>0.17</v>
      </c>
      <c r="AV12" s="131">
        <v>0.17</v>
      </c>
      <c r="AW12" s="131">
        <v>0.2</v>
      </c>
      <c r="AX12" s="131">
        <v>0.18</v>
      </c>
      <c r="AY12" s="131">
        <v>0.2</v>
      </c>
      <c r="AZ12" s="131">
        <v>0.04</v>
      </c>
      <c r="BA12" s="131">
        <v>0.04</v>
      </c>
      <c r="BB12" s="131">
        <v>0.04</v>
      </c>
      <c r="BC12" s="131">
        <v>0.04</v>
      </c>
      <c r="BD12" s="131">
        <v>0.04</v>
      </c>
      <c r="BE12" s="131">
        <v>0.04</v>
      </c>
      <c r="BF12" s="131">
        <v>0.04</v>
      </c>
      <c r="BG12" s="131">
        <v>0.04</v>
      </c>
      <c r="BH12" s="131">
        <v>0.04</v>
      </c>
      <c r="BI12" s="131">
        <v>0.04</v>
      </c>
      <c r="BJ12" s="131">
        <v>0.04</v>
      </c>
      <c r="BK12" s="131">
        <v>0.04</v>
      </c>
      <c r="BL12" s="131">
        <v>0.04</v>
      </c>
      <c r="BM12" s="131">
        <v>0.04</v>
      </c>
      <c r="BN12" s="131">
        <v>0.04</v>
      </c>
      <c r="BO12" s="131">
        <v>0.04</v>
      </c>
      <c r="BP12" s="131">
        <v>0.04</v>
      </c>
      <c r="BQ12" s="131">
        <v>0.04</v>
      </c>
      <c r="BR12" s="131">
        <v>0.04</v>
      </c>
      <c r="BS12" s="131">
        <v>0.04</v>
      </c>
      <c r="BT12" s="131">
        <v>0.04</v>
      </c>
      <c r="BU12" s="131">
        <v>0.04</v>
      </c>
      <c r="BV12" s="131">
        <v>0.04</v>
      </c>
      <c r="BW12" s="131">
        <v>0.04</v>
      </c>
      <c r="BX12" s="131">
        <v>0.04</v>
      </c>
      <c r="BY12" s="131">
        <v>0.18</v>
      </c>
      <c r="BZ12" s="131">
        <v>0.04</v>
      </c>
      <c r="CA12" s="131" t="s">
        <v>369</v>
      </c>
      <c r="CB12" s="131">
        <v>0.20499999999999999</v>
      </c>
      <c r="CC12" s="131" t="s">
        <v>369</v>
      </c>
      <c r="CD12" s="131">
        <v>0.18</v>
      </c>
      <c r="CE12" s="131">
        <v>0.20499999999999999</v>
      </c>
      <c r="CF12" s="131" t="s">
        <v>369</v>
      </c>
      <c r="CG12" s="131" t="s">
        <v>369</v>
      </c>
      <c r="CH12" s="131">
        <v>0.17</v>
      </c>
      <c r="CI12" s="131" t="s">
        <v>369</v>
      </c>
      <c r="CJ12" s="131">
        <v>0.23</v>
      </c>
      <c r="CK12" s="131">
        <v>0.18</v>
      </c>
      <c r="CL12" s="131">
        <v>0.17</v>
      </c>
      <c r="CM12" s="131">
        <v>0.17</v>
      </c>
      <c r="CN12" s="131" t="s">
        <v>369</v>
      </c>
      <c r="CO12" s="131" t="s">
        <v>369</v>
      </c>
      <c r="CP12" s="131">
        <v>0.20499999999999999</v>
      </c>
      <c r="CQ12" s="131" t="s">
        <v>369</v>
      </c>
      <c r="CR12" s="131" t="s">
        <v>369</v>
      </c>
      <c r="CS12" s="131">
        <v>0.22</v>
      </c>
      <c r="CT12" s="131" t="s">
        <v>369</v>
      </c>
      <c r="CU12" s="131" t="s">
        <v>369</v>
      </c>
      <c r="CV12" s="131" t="s">
        <v>369</v>
      </c>
      <c r="CW12" s="131" t="s">
        <v>369</v>
      </c>
      <c r="CX12" s="131" t="s">
        <v>369</v>
      </c>
      <c r="CY12" s="131" t="s">
        <v>369</v>
      </c>
      <c r="CZ12" s="131" t="s">
        <v>369</v>
      </c>
      <c r="DA12" s="131" t="s">
        <v>369</v>
      </c>
      <c r="DB12" s="131" t="s">
        <v>369</v>
      </c>
      <c r="DC12" s="131">
        <v>0.33050000000000002</v>
      </c>
      <c r="DD12" s="131" t="s">
        <v>369</v>
      </c>
      <c r="DE12" s="131">
        <v>0.33</v>
      </c>
      <c r="DF12" s="131">
        <v>0.33</v>
      </c>
      <c r="DG12" s="131" t="s">
        <v>369</v>
      </c>
      <c r="DH12" s="131" t="s">
        <v>369</v>
      </c>
      <c r="DI12" s="131">
        <v>0.33050000000000002</v>
      </c>
      <c r="DJ12" s="131" t="s">
        <v>369</v>
      </c>
      <c r="DK12" s="131">
        <v>0.33054</v>
      </c>
      <c r="DL12" s="131">
        <v>0.33</v>
      </c>
      <c r="DM12" s="131">
        <v>0.19750000000000001</v>
      </c>
      <c r="DN12" s="131">
        <v>0.46050000000000002</v>
      </c>
      <c r="DO12" s="131" t="s">
        <v>369</v>
      </c>
      <c r="DP12" s="131" t="s">
        <v>369</v>
      </c>
      <c r="DQ12" s="131">
        <v>0.66</v>
      </c>
      <c r="DR12" s="131" t="s">
        <v>369</v>
      </c>
      <c r="DS12" s="131" t="s">
        <v>369</v>
      </c>
      <c r="DT12" s="131">
        <v>0.32929999999999998</v>
      </c>
      <c r="DU12" s="131" t="s">
        <v>369</v>
      </c>
      <c r="DV12" s="131" t="s">
        <v>369</v>
      </c>
      <c r="DW12" s="131" t="s">
        <v>369</v>
      </c>
      <c r="DX12" s="131" t="s">
        <v>369</v>
      </c>
      <c r="DY12" s="131" t="s">
        <v>369</v>
      </c>
      <c r="DZ12" s="131" t="s">
        <v>369</v>
      </c>
      <c r="EA12" s="131" t="s">
        <v>369</v>
      </c>
      <c r="EB12" s="131" t="s">
        <v>369</v>
      </c>
      <c r="EC12" s="131" t="s">
        <v>369</v>
      </c>
      <c r="ED12" s="131">
        <v>0.60664150943396211</v>
      </c>
      <c r="EE12" s="131" t="s">
        <v>369</v>
      </c>
      <c r="EF12" s="131">
        <v>0.55707317073170715</v>
      </c>
      <c r="EG12" s="131">
        <v>0.60603773584905651</v>
      </c>
      <c r="EH12" s="131" t="s">
        <v>369</v>
      </c>
      <c r="EI12" s="131" t="s">
        <v>369</v>
      </c>
      <c r="EJ12" s="131">
        <v>0.53889156626506018</v>
      </c>
      <c r="EK12" s="131" t="s">
        <v>369</v>
      </c>
      <c r="EL12" s="131">
        <v>0.65885506493506485</v>
      </c>
      <c r="EM12" s="131">
        <v>0.55707317073170715</v>
      </c>
      <c r="EN12" s="131">
        <v>0.38506024096385549</v>
      </c>
      <c r="EO12" s="131">
        <v>0.46050000000000002</v>
      </c>
      <c r="EP12" s="131" t="s">
        <v>369</v>
      </c>
      <c r="EQ12" s="131" t="s">
        <v>369</v>
      </c>
      <c r="ER12" s="131">
        <v>0.66</v>
      </c>
      <c r="ES12" s="131" t="s">
        <v>369</v>
      </c>
      <c r="ET12" s="131" t="s">
        <v>369</v>
      </c>
      <c r="EU12" s="131">
        <v>0.63606153846153823</v>
      </c>
      <c r="EV12" s="131" t="s">
        <v>369</v>
      </c>
      <c r="EW12" s="131" t="s">
        <v>369</v>
      </c>
      <c r="EX12" s="131" t="s">
        <v>369</v>
      </c>
      <c r="EY12" s="131" t="s">
        <v>369</v>
      </c>
      <c r="EZ12" s="131" t="s">
        <v>369</v>
      </c>
      <c r="FA12" s="131" t="s">
        <v>369</v>
      </c>
      <c r="FB12" s="131" t="s">
        <v>369</v>
      </c>
      <c r="FC12" s="131" t="s">
        <v>369</v>
      </c>
      <c r="FD12" s="132">
        <v>0.15624999999999989</v>
      </c>
      <c r="FE12" s="132">
        <v>0.17187499999999989</v>
      </c>
      <c r="FF12" s="132">
        <v>0.16666666666666663</v>
      </c>
      <c r="FG12" s="132">
        <v>0.14583333333333326</v>
      </c>
      <c r="FH12" s="132">
        <v>0.17187499999999989</v>
      </c>
      <c r="FI12" s="132">
        <v>0.16666666666666663</v>
      </c>
      <c r="FJ12" s="132">
        <v>0.13541666666666663</v>
      </c>
      <c r="FK12" s="132">
        <v>0.13541666666666663</v>
      </c>
      <c r="FL12" s="132">
        <v>0.15624999999999989</v>
      </c>
      <c r="FM12" s="132">
        <v>0.19791666666666663</v>
      </c>
      <c r="FN12" s="132">
        <v>0.14583333333333326</v>
      </c>
      <c r="FO12" s="132">
        <v>0.13541666666666663</v>
      </c>
      <c r="FP12" s="132">
        <v>0.13541666666666663</v>
      </c>
      <c r="FQ12" s="132">
        <v>0.15624999999999989</v>
      </c>
      <c r="FR12" s="132">
        <v>0.16666666666666663</v>
      </c>
      <c r="FS12" s="132">
        <v>0.17187499999999989</v>
      </c>
      <c r="FT12" s="132">
        <v>0.19270833333333326</v>
      </c>
      <c r="FU12" s="132">
        <v>0.16145833333333337</v>
      </c>
      <c r="FV12" s="132">
        <v>0.18749999999999989</v>
      </c>
      <c r="FW12" s="132">
        <v>0.16666666666666663</v>
      </c>
      <c r="FX12" s="132">
        <v>0.16145833333333337</v>
      </c>
      <c r="FY12" s="132">
        <v>0.16666666666666663</v>
      </c>
      <c r="FZ12" s="132">
        <v>0.13541666666666663</v>
      </c>
      <c r="GA12" s="132">
        <v>0.13541666666666663</v>
      </c>
      <c r="GB12" s="132">
        <v>0.16666666666666663</v>
      </c>
      <c r="GC12" s="132">
        <v>0</v>
      </c>
      <c r="GD12" s="132">
        <v>0.16666666666666663</v>
      </c>
      <c r="GE12" s="100">
        <v>60.207007840000003</v>
      </c>
      <c r="GF12" s="100">
        <v>61.523919289241185</v>
      </c>
      <c r="GG12" s="100">
        <v>61.078590720000008</v>
      </c>
      <c r="GH12" s="100">
        <v>59.36</v>
      </c>
      <c r="GI12" s="100">
        <v>61.523919289241185</v>
      </c>
      <c r="GJ12" s="100">
        <v>61.078590720000008</v>
      </c>
      <c r="GK12" s="100">
        <v>58.536558079999999</v>
      </c>
      <c r="GL12" s="100">
        <v>58.536558079999999</v>
      </c>
      <c r="GM12" s="100">
        <v>60.207007840000003</v>
      </c>
      <c r="GN12" s="100">
        <v>63.851949280000007</v>
      </c>
      <c r="GO12" s="100">
        <v>59.36</v>
      </c>
      <c r="GP12" s="100">
        <v>58.536558079999999</v>
      </c>
      <c r="GQ12" s="100">
        <v>58.536558079999999</v>
      </c>
      <c r="GR12" s="100">
        <v>60.207007840000003</v>
      </c>
      <c r="GS12" s="100">
        <v>61.078590720000008</v>
      </c>
      <c r="GT12" s="100">
        <v>61.523919289241185</v>
      </c>
      <c r="GU12" s="100">
        <v>63.372320479999999</v>
      </c>
      <c r="GV12" s="100">
        <v>60.639623520000001</v>
      </c>
      <c r="GW12" s="100">
        <v>62.899874239999995</v>
      </c>
      <c r="GX12" s="100">
        <v>61.078590720000008</v>
      </c>
      <c r="GY12" s="100">
        <v>60.639623520000001</v>
      </c>
      <c r="GZ12" s="100">
        <v>61.078590720000008</v>
      </c>
      <c r="HA12" s="100">
        <v>58.536558079999999</v>
      </c>
      <c r="HB12" s="100">
        <v>58.536558079999999</v>
      </c>
      <c r="HC12" s="100">
        <v>61.078590720000008</v>
      </c>
      <c r="HD12" s="100">
        <v>59.36</v>
      </c>
      <c r="HE12" s="100">
        <v>61.078590720000008</v>
      </c>
      <c r="HF12" s="100" t="s">
        <v>369</v>
      </c>
      <c r="HG12" s="100" t="s">
        <v>369</v>
      </c>
      <c r="HH12" s="100" t="s">
        <v>369</v>
      </c>
      <c r="HI12" s="100" t="s">
        <v>369</v>
      </c>
      <c r="HJ12" s="100" t="s">
        <v>369</v>
      </c>
      <c r="HK12" s="100" t="s">
        <v>369</v>
      </c>
      <c r="HL12" s="100" t="s">
        <v>369</v>
      </c>
      <c r="HM12" s="100" t="s">
        <v>369</v>
      </c>
      <c r="HN12" s="100" t="s">
        <v>369</v>
      </c>
      <c r="HO12" s="100" t="s">
        <v>369</v>
      </c>
      <c r="HP12" s="100" t="s">
        <v>369</v>
      </c>
      <c r="HQ12" s="100" t="s">
        <v>369</v>
      </c>
      <c r="HR12" s="100" t="s">
        <v>369</v>
      </c>
      <c r="HS12" s="100" t="s">
        <v>369</v>
      </c>
      <c r="HT12" s="100" t="s">
        <v>369</v>
      </c>
      <c r="HU12" s="100" t="s">
        <v>369</v>
      </c>
      <c r="HV12" s="100" t="s">
        <v>369</v>
      </c>
      <c r="HW12" s="100" t="s">
        <v>369</v>
      </c>
      <c r="HX12" s="100" t="s">
        <v>369</v>
      </c>
      <c r="HY12" s="100" t="s">
        <v>369</v>
      </c>
      <c r="HZ12" s="100" t="s">
        <v>369</v>
      </c>
      <c r="IA12" s="100" t="s">
        <v>369</v>
      </c>
      <c r="IB12" s="100" t="s">
        <v>369</v>
      </c>
      <c r="IC12" s="100" t="s">
        <v>369</v>
      </c>
      <c r="ID12" s="100" t="s">
        <v>369</v>
      </c>
      <c r="IE12" s="100" t="s">
        <v>369</v>
      </c>
      <c r="IF12" s="100" t="s">
        <v>369</v>
      </c>
      <c r="IG12" s="132">
        <v>0</v>
      </c>
      <c r="IH12" s="132">
        <v>8.3333333333333259E-2</v>
      </c>
      <c r="II12" s="132">
        <v>0.13541666666666663</v>
      </c>
      <c r="IJ12" s="132">
        <v>0.140625</v>
      </c>
      <c r="IK12" s="132">
        <v>0.14583333333333326</v>
      </c>
      <c r="IL12" s="132">
        <v>0.15624999999999989</v>
      </c>
      <c r="IM12" s="132">
        <v>0.16145833333333337</v>
      </c>
      <c r="IN12" s="132">
        <v>0.16666666666666663</v>
      </c>
      <c r="IO12" s="132">
        <v>0.17187499999999989</v>
      </c>
      <c r="IP12" s="132">
        <v>0.17708333333333326</v>
      </c>
      <c r="IQ12" s="132">
        <v>0.18749999999999989</v>
      </c>
      <c r="IR12" s="132">
        <v>0.19270833333333326</v>
      </c>
      <c r="IS12" s="132">
        <v>0.19791666666666663</v>
      </c>
      <c r="IT12" s="132">
        <v>8.3333333333333259E-2</v>
      </c>
      <c r="IU12" s="132">
        <v>0.13541666666666663</v>
      </c>
      <c r="IV12" s="132">
        <v>0.140625</v>
      </c>
      <c r="IW12" s="132">
        <v>0.14583333333333326</v>
      </c>
      <c r="IX12" s="132">
        <v>0.15624999999999989</v>
      </c>
      <c r="IY12" s="132">
        <v>0.16145833333333337</v>
      </c>
      <c r="IZ12" s="132">
        <v>0.16666666666666663</v>
      </c>
      <c r="JA12" s="132">
        <v>0.17708333333333326</v>
      </c>
      <c r="JB12" s="132">
        <v>0.18749999999999989</v>
      </c>
      <c r="JC12" s="100">
        <v>47.370111039999998</v>
      </c>
      <c r="JD12" s="100">
        <v>54.740307999999999</v>
      </c>
      <c r="JE12" s="100">
        <v>58.536558079999999</v>
      </c>
      <c r="JF12" s="100">
        <v>58.945370400000002</v>
      </c>
      <c r="JG12" s="100">
        <v>59.36</v>
      </c>
      <c r="JH12" s="100">
        <v>60.207007840000003</v>
      </c>
      <c r="JI12" s="100">
        <v>60.639623520000001</v>
      </c>
      <c r="JJ12" s="100">
        <v>61.078590720000008</v>
      </c>
      <c r="JK12" s="100">
        <v>61.523919289241185</v>
      </c>
      <c r="JL12" s="100">
        <v>61.975817120000002</v>
      </c>
      <c r="JM12" s="100">
        <v>62.899874239999995</v>
      </c>
      <c r="JN12" s="100">
        <v>63.372320479999999</v>
      </c>
      <c r="JO12" s="100">
        <v>63.851949280000007</v>
      </c>
      <c r="JP12" s="100">
        <v>48.062189279999998</v>
      </c>
      <c r="JQ12" s="100">
        <v>50.957473280000002</v>
      </c>
      <c r="JR12" s="100">
        <v>51.266323359999994</v>
      </c>
      <c r="JS12" s="100">
        <v>51.578913120000003</v>
      </c>
      <c r="JT12" s="100">
        <v>52.215727200000003</v>
      </c>
      <c r="JU12" s="100">
        <v>52.540010879999997</v>
      </c>
      <c r="JV12" s="100">
        <v>52.868390399999996</v>
      </c>
      <c r="JW12" s="100">
        <v>53.537615039999999</v>
      </c>
      <c r="JX12" s="100">
        <v>54.22399472</v>
      </c>
      <c r="JY12" s="100" t="s">
        <v>369</v>
      </c>
      <c r="JZ12" s="100" t="s">
        <v>369</v>
      </c>
      <c r="KA12" s="100" t="s">
        <v>369</v>
      </c>
      <c r="KB12" s="100" t="s">
        <v>369</v>
      </c>
      <c r="KC12" s="100" t="s">
        <v>369</v>
      </c>
      <c r="KD12" s="100" t="s">
        <v>369</v>
      </c>
      <c r="KE12" s="100" t="s">
        <v>369</v>
      </c>
      <c r="KF12" s="100" t="s">
        <v>369</v>
      </c>
      <c r="KG12" s="100" t="s">
        <v>369</v>
      </c>
      <c r="KH12" s="100" t="s">
        <v>369</v>
      </c>
      <c r="KI12" s="100" t="s">
        <v>369</v>
      </c>
      <c r="KJ12" s="100" t="s">
        <v>369</v>
      </c>
      <c r="KK12" s="100" t="s">
        <v>369</v>
      </c>
      <c r="KL12" s="100" t="s">
        <v>369</v>
      </c>
      <c r="KM12" s="100" t="s">
        <v>369</v>
      </c>
      <c r="KN12" s="100" t="s">
        <v>369</v>
      </c>
      <c r="KO12" s="100" t="s">
        <v>369</v>
      </c>
      <c r="KP12" s="100" t="s">
        <v>369</v>
      </c>
      <c r="KQ12" s="100" t="s">
        <v>369</v>
      </c>
      <c r="KR12" s="100" t="s">
        <v>369</v>
      </c>
      <c r="KS12" s="100" t="s">
        <v>369</v>
      </c>
      <c r="KT12" s="100" t="s">
        <v>369</v>
      </c>
      <c r="KU12" s="132" t="s">
        <v>765</v>
      </c>
      <c r="KV12" s="132" t="s">
        <v>765</v>
      </c>
      <c r="KW12" s="132" t="s">
        <v>765</v>
      </c>
      <c r="KX12" s="132" t="s">
        <v>765</v>
      </c>
      <c r="KY12" s="132" t="s">
        <v>765</v>
      </c>
      <c r="KZ12" s="132" t="s">
        <v>765</v>
      </c>
      <c r="LA12" s="132" t="s">
        <v>765</v>
      </c>
      <c r="LB12" s="132" t="s">
        <v>765</v>
      </c>
      <c r="LC12" s="132" t="s">
        <v>765</v>
      </c>
      <c r="LD12" s="132" t="s">
        <v>765</v>
      </c>
      <c r="LE12" s="132">
        <v>0.14583333333333326</v>
      </c>
      <c r="LF12" s="132" t="s">
        <v>765</v>
      </c>
      <c r="LG12" s="132" t="s">
        <v>765</v>
      </c>
      <c r="LH12" s="132" t="s">
        <v>765</v>
      </c>
      <c r="LI12" s="132" t="s">
        <v>765</v>
      </c>
      <c r="LJ12" s="132" t="s">
        <v>765</v>
      </c>
      <c r="LK12" s="132" t="s">
        <v>765</v>
      </c>
      <c r="LL12" s="132">
        <v>0.16145833333333337</v>
      </c>
      <c r="LM12" s="132">
        <v>0.18749999999999989</v>
      </c>
      <c r="LN12" s="132" t="s">
        <v>765</v>
      </c>
      <c r="LO12" s="132" t="s">
        <v>765</v>
      </c>
      <c r="LP12" s="132" t="s">
        <v>765</v>
      </c>
      <c r="LQ12" s="132">
        <v>0.13541666666666663</v>
      </c>
      <c r="LR12" s="132">
        <v>0.13541666666666663</v>
      </c>
      <c r="LS12" s="132" t="s">
        <v>765</v>
      </c>
      <c r="LT12" s="132">
        <v>0</v>
      </c>
      <c r="LU12" s="132" t="s">
        <v>765</v>
      </c>
      <c r="LV12" s="100" t="s">
        <v>765</v>
      </c>
      <c r="LW12" s="100" t="s">
        <v>765</v>
      </c>
      <c r="LX12" s="100" t="s">
        <v>765</v>
      </c>
      <c r="LY12" s="100" t="s">
        <v>765</v>
      </c>
      <c r="LZ12" s="100" t="s">
        <v>765</v>
      </c>
      <c r="MA12" s="100" t="s">
        <v>765</v>
      </c>
      <c r="MB12" s="100" t="s">
        <v>765</v>
      </c>
      <c r="MC12" s="100" t="s">
        <v>765</v>
      </c>
      <c r="MD12" s="100" t="s">
        <v>765</v>
      </c>
      <c r="ME12" s="100" t="s">
        <v>765</v>
      </c>
      <c r="MF12" s="100" t="s">
        <v>765</v>
      </c>
      <c r="MG12" s="100" t="s">
        <v>765</v>
      </c>
      <c r="MH12" s="100" t="s">
        <v>765</v>
      </c>
      <c r="MI12" s="100" t="s">
        <v>765</v>
      </c>
      <c r="MJ12" s="100" t="s">
        <v>765</v>
      </c>
      <c r="MK12" s="100" t="s">
        <v>765</v>
      </c>
      <c r="ML12" s="100" t="s">
        <v>765</v>
      </c>
      <c r="MM12" s="100" t="s">
        <v>765</v>
      </c>
      <c r="MN12" s="100" t="s">
        <v>765</v>
      </c>
      <c r="MO12" s="100" t="s">
        <v>765</v>
      </c>
      <c r="MP12" s="100" t="s">
        <v>765</v>
      </c>
      <c r="MQ12" s="100" t="s">
        <v>765</v>
      </c>
      <c r="MR12" s="100" t="s">
        <v>765</v>
      </c>
      <c r="MS12" s="100" t="s">
        <v>765</v>
      </c>
      <c r="MT12" s="100" t="s">
        <v>765</v>
      </c>
      <c r="MU12" s="100" t="s">
        <v>765</v>
      </c>
      <c r="MV12" s="100" t="s">
        <v>765</v>
      </c>
      <c r="MW12" s="100" t="s">
        <v>765</v>
      </c>
      <c r="MX12" s="100" t="s">
        <v>765</v>
      </c>
      <c r="MY12" s="100" t="s">
        <v>765</v>
      </c>
      <c r="MZ12" s="100" t="s">
        <v>765</v>
      </c>
      <c r="NA12" s="100" t="s">
        <v>765</v>
      </c>
      <c r="NB12" s="100" t="s">
        <v>765</v>
      </c>
      <c r="NC12" s="100" t="s">
        <v>765</v>
      </c>
      <c r="ND12" s="100" t="s">
        <v>765</v>
      </c>
      <c r="NE12" s="100" t="s">
        <v>765</v>
      </c>
      <c r="NF12" s="100" t="s">
        <v>765</v>
      </c>
      <c r="NG12" s="100" t="s">
        <v>765</v>
      </c>
      <c r="NH12" s="100" t="s">
        <v>765</v>
      </c>
      <c r="NI12" s="100" t="s">
        <v>765</v>
      </c>
      <c r="NJ12" s="100" t="s">
        <v>765</v>
      </c>
      <c r="NK12" s="100" t="s">
        <v>765</v>
      </c>
      <c r="NL12" s="100" t="s">
        <v>765</v>
      </c>
      <c r="NM12" s="100" t="s">
        <v>765</v>
      </c>
      <c r="NN12" s="100" t="s">
        <v>765</v>
      </c>
      <c r="NO12" s="100" t="s">
        <v>765</v>
      </c>
      <c r="NP12" s="100" t="s">
        <v>765</v>
      </c>
      <c r="NQ12" s="100" t="s">
        <v>765</v>
      </c>
      <c r="NR12" s="100" t="s">
        <v>765</v>
      </c>
      <c r="NS12" s="100" t="s">
        <v>765</v>
      </c>
      <c r="NT12" s="100" t="s">
        <v>765</v>
      </c>
      <c r="NU12" s="100" t="s">
        <v>765</v>
      </c>
      <c r="NV12" s="100" t="s">
        <v>765</v>
      </c>
      <c r="NW12" s="100" t="s">
        <v>765</v>
      </c>
      <c r="NZ12" s="131">
        <v>0.08</v>
      </c>
      <c r="OA12" s="100">
        <v>46.735689835800009</v>
      </c>
      <c r="OB12" s="100">
        <v>46.873536008490632</v>
      </c>
      <c r="OC12" s="100">
        <v>46.826919552000007</v>
      </c>
      <c r="OD12" s="100">
        <v>46.647066666666667</v>
      </c>
      <c r="OE12" s="100">
        <v>46.873536008490632</v>
      </c>
      <c r="OF12" s="100">
        <v>46.826919552000007</v>
      </c>
      <c r="OG12" s="100">
        <v>46.560953906133335</v>
      </c>
      <c r="OH12" s="100">
        <v>46.560953906133335</v>
      </c>
      <c r="OI12" s="100">
        <v>46.735689835800009</v>
      </c>
      <c r="OJ12" s="100">
        <v>47.117417572866671</v>
      </c>
      <c r="OK12" s="100">
        <v>46.647066666666667</v>
      </c>
      <c r="OL12" s="100">
        <v>46.560953906133335</v>
      </c>
      <c r="OM12" s="100">
        <v>46.560953906133335</v>
      </c>
      <c r="ON12" s="100">
        <v>46.735689835800009</v>
      </c>
      <c r="OO12" s="100">
        <v>46.826919552000007</v>
      </c>
      <c r="OP12" s="100">
        <v>46.873536008490632</v>
      </c>
      <c r="OQ12" s="100">
        <v>47.067150523166667</v>
      </c>
      <c r="OR12" s="100">
        <v>46.780942894699997</v>
      </c>
      <c r="OS12" s="100">
        <v>47.017655994400002</v>
      </c>
      <c r="OT12" s="100">
        <v>46.826919552000007</v>
      </c>
      <c r="OU12" s="100">
        <v>46.780942894699997</v>
      </c>
      <c r="OV12" s="100">
        <v>46.826919552000007</v>
      </c>
      <c r="OW12" s="100">
        <v>46.560953906133335</v>
      </c>
      <c r="OX12" s="100">
        <v>46.560953906133335</v>
      </c>
      <c r="OY12" s="100">
        <v>46.826919552000007</v>
      </c>
      <c r="OZ12" s="100">
        <v>54.611199999999997</v>
      </c>
      <c r="PA12" s="100">
        <v>46.826919552000007</v>
      </c>
      <c r="PB12" s="100">
        <v>0</v>
      </c>
      <c r="PC12" s="100">
        <v>0</v>
      </c>
      <c r="PD12" s="100">
        <v>0</v>
      </c>
      <c r="PE12" s="100">
        <v>0</v>
      </c>
      <c r="PF12" s="100">
        <v>0</v>
      </c>
      <c r="PG12" s="100">
        <v>0</v>
      </c>
      <c r="PH12" s="100">
        <v>0</v>
      </c>
      <c r="PI12" s="100">
        <v>0</v>
      </c>
      <c r="PJ12" s="100">
        <v>0</v>
      </c>
      <c r="PK12" s="100">
        <v>0</v>
      </c>
      <c r="PL12" s="100">
        <v>0</v>
      </c>
      <c r="PM12" s="100">
        <v>0</v>
      </c>
      <c r="PN12" s="100">
        <v>0</v>
      </c>
      <c r="PO12" s="100">
        <v>0</v>
      </c>
      <c r="PP12" s="100">
        <v>0</v>
      </c>
      <c r="PQ12" s="100">
        <v>0</v>
      </c>
      <c r="PR12" s="100">
        <v>0</v>
      </c>
      <c r="PS12" s="100">
        <v>0</v>
      </c>
      <c r="PT12" s="100">
        <v>0</v>
      </c>
      <c r="PU12" s="100">
        <v>0</v>
      </c>
      <c r="PV12" s="100">
        <v>0</v>
      </c>
      <c r="PW12" s="100">
        <v>0</v>
      </c>
      <c r="PX12" s="100">
        <v>0</v>
      </c>
      <c r="PY12" s="100">
        <v>0</v>
      </c>
      <c r="PZ12" s="100">
        <v>0</v>
      </c>
      <c r="QA12" s="100">
        <v>0</v>
      </c>
      <c r="QB12" s="100">
        <v>0</v>
      </c>
      <c r="QC12" s="100">
        <v>0</v>
      </c>
      <c r="QD12" s="100">
        <v>13.563397131924031</v>
      </c>
      <c r="QE12" s="100">
        <v>0</v>
      </c>
      <c r="QF12" s="100">
        <v>11.208038613333329</v>
      </c>
      <c r="QG12" s="100">
        <v>13.557595426335055</v>
      </c>
      <c r="QH12" s="100">
        <v>0</v>
      </c>
      <c r="QI12" s="100">
        <v>0</v>
      </c>
      <c r="QJ12" s="100">
        <v>10.318445921933483</v>
      </c>
      <c r="QK12" s="100">
        <v>0</v>
      </c>
      <c r="QL12" s="100">
        <v>16.092325658189704</v>
      </c>
      <c r="QM12" s="100">
        <v>11.208038613333329</v>
      </c>
      <c r="QN12" s="100">
        <v>9.1008152699997868</v>
      </c>
      <c r="QO12" s="100">
        <v>9.6979482843389828</v>
      </c>
      <c r="QP12" s="100">
        <v>0</v>
      </c>
      <c r="QQ12" s="100">
        <v>0</v>
      </c>
      <c r="QR12" s="100">
        <v>14.076122863349736</v>
      </c>
      <c r="QS12" s="100">
        <v>0</v>
      </c>
      <c r="QT12" s="100">
        <v>0</v>
      </c>
      <c r="QU12" s="100">
        <v>15.042525052455755</v>
      </c>
      <c r="QV12" s="100">
        <v>0</v>
      </c>
      <c r="QW12" s="100">
        <v>0</v>
      </c>
      <c r="QX12" s="100">
        <v>0</v>
      </c>
      <c r="QY12" s="100">
        <v>0</v>
      </c>
      <c r="QZ12" s="100">
        <v>0</v>
      </c>
      <c r="RA12" s="100">
        <v>0</v>
      </c>
      <c r="RB12" s="100">
        <v>0</v>
      </c>
      <c r="RC12" s="100">
        <v>0</v>
      </c>
      <c r="RD12" s="100">
        <v>46.735689835800009</v>
      </c>
      <c r="RE12" s="100">
        <v>60.436933140414666</v>
      </c>
      <c r="RF12" s="100">
        <v>46.826919552000007</v>
      </c>
      <c r="RG12" s="100">
        <v>57.855105279999997</v>
      </c>
      <c r="RH12" s="100">
        <v>60.431131434825687</v>
      </c>
      <c r="RI12" s="100">
        <v>46.826919552000007</v>
      </c>
      <c r="RJ12" s="100">
        <v>46.560953906133335</v>
      </c>
      <c r="RK12" s="100">
        <v>56.879399828066816</v>
      </c>
      <c r="RL12" s="100">
        <v>46.735689835800009</v>
      </c>
      <c r="RM12" s="100">
        <v>63.209743231056379</v>
      </c>
      <c r="RN12" s="100">
        <v>57.855105279999997</v>
      </c>
      <c r="RO12" s="100">
        <v>55.66176917613312</v>
      </c>
      <c r="RP12" s="100">
        <v>56.25890219047232</v>
      </c>
      <c r="RQ12" s="100">
        <v>46.735689835800009</v>
      </c>
      <c r="RR12" s="100">
        <v>46.826919552000007</v>
      </c>
      <c r="RS12" s="100">
        <v>60.94965887184037</v>
      </c>
      <c r="RT12" s="100">
        <v>47.067150523166667</v>
      </c>
      <c r="RU12" s="100">
        <v>46.780942894699997</v>
      </c>
      <c r="RV12" s="100">
        <v>62.06018104685576</v>
      </c>
      <c r="RW12" s="100">
        <v>46.826919552000007</v>
      </c>
      <c r="RX12" s="100">
        <v>46.780942894699997</v>
      </c>
      <c r="RY12" s="100">
        <v>46.826919552000007</v>
      </c>
      <c r="RZ12" s="100">
        <v>46.560953906133335</v>
      </c>
      <c r="SA12" s="100">
        <v>46.560953906133335</v>
      </c>
      <c r="SB12" s="100">
        <v>46.826919552000007</v>
      </c>
      <c r="SC12" s="100">
        <v>54.611199999999997</v>
      </c>
      <c r="SD12" s="100">
        <v>46.826919552000007</v>
      </c>
      <c r="SE12" s="100">
        <v>48.767676350400009</v>
      </c>
      <c r="SF12" s="100">
        <v>48.911515834946748</v>
      </c>
      <c r="SG12" s="100">
        <v>48.862872576000008</v>
      </c>
      <c r="SH12" s="100">
        <v>48.675199999999997</v>
      </c>
      <c r="SI12" s="100">
        <v>48.911515834946748</v>
      </c>
      <c r="SJ12" s="100">
        <v>48.862872576000008</v>
      </c>
      <c r="SK12" s="100">
        <v>48.585343206399997</v>
      </c>
      <c r="SL12" s="100">
        <v>48.585343206399997</v>
      </c>
      <c r="SM12" s="100">
        <v>48.767676350400009</v>
      </c>
      <c r="SN12" s="100">
        <v>49.166000945600004</v>
      </c>
      <c r="SO12" s="100">
        <v>48.675199999999997</v>
      </c>
      <c r="SP12" s="100">
        <v>48.585343206399997</v>
      </c>
      <c r="SQ12" s="100">
        <v>48.585343206399997</v>
      </c>
      <c r="SR12" s="100">
        <v>48.767676350400009</v>
      </c>
      <c r="SS12" s="100">
        <v>48.862872576000008</v>
      </c>
      <c r="ST12" s="100">
        <v>48.911515834946748</v>
      </c>
      <c r="SU12" s="100">
        <v>49.113548371999997</v>
      </c>
      <c r="SV12" s="100">
        <v>48.814896933599996</v>
      </c>
      <c r="SW12" s="100">
        <v>49.061901907200003</v>
      </c>
      <c r="SX12" s="100">
        <v>48.862872576000008</v>
      </c>
      <c r="SY12" s="100">
        <v>48.814896933599996</v>
      </c>
      <c r="SZ12" s="100">
        <v>48.862872576000008</v>
      </c>
      <c r="TA12" s="100">
        <v>48.585343206399997</v>
      </c>
      <c r="TB12" s="100">
        <v>48.585343206399997</v>
      </c>
      <c r="TC12" s="100">
        <v>48.862872576000008</v>
      </c>
      <c r="TD12" s="100">
        <v>48.675200000000004</v>
      </c>
      <c r="TE12" s="100">
        <v>48.862872576000008</v>
      </c>
    </row>
    <row r="13" spans="1:525" s="112" customFormat="1" ht="15" customHeight="1" x14ac:dyDescent="0.2">
      <c r="A13" s="12" t="s">
        <v>720</v>
      </c>
      <c r="B13" s="12" t="s">
        <v>17</v>
      </c>
      <c r="C13" s="14">
        <v>100081431</v>
      </c>
      <c r="D13" s="133" t="s">
        <v>96</v>
      </c>
      <c r="E13" s="15" t="s">
        <v>199</v>
      </c>
      <c r="F13" s="134" t="s">
        <v>24</v>
      </c>
      <c r="G13" s="15">
        <v>144</v>
      </c>
      <c r="H13" s="15" t="s">
        <v>22</v>
      </c>
      <c r="I13" s="134" t="s">
        <v>133</v>
      </c>
      <c r="J13" s="15" t="s">
        <v>133</v>
      </c>
      <c r="K13" s="135" t="s">
        <v>133</v>
      </c>
      <c r="L13" s="15" t="s">
        <v>56</v>
      </c>
      <c r="M13" s="15" t="s">
        <v>19</v>
      </c>
      <c r="N13" s="136" t="s">
        <v>57</v>
      </c>
      <c r="O13" s="128" t="s">
        <v>142</v>
      </c>
      <c r="P13" s="136">
        <v>1</v>
      </c>
      <c r="Q13" s="136" t="s">
        <v>20</v>
      </c>
      <c r="R13" s="136" t="s">
        <v>21</v>
      </c>
      <c r="S13" s="137">
        <v>0.12</v>
      </c>
      <c r="T13" s="138">
        <v>0</v>
      </c>
      <c r="U13" s="101" t="s">
        <v>369</v>
      </c>
      <c r="V13" s="139">
        <v>0</v>
      </c>
      <c r="W13" s="139">
        <v>0</v>
      </c>
      <c r="X13" s="139"/>
      <c r="Y13" s="139">
        <v>0.19</v>
      </c>
      <c r="Z13" s="131">
        <v>0.20499999999999999</v>
      </c>
      <c r="AA13" s="139">
        <v>0.2</v>
      </c>
      <c r="AB13" s="139">
        <v>0.18</v>
      </c>
      <c r="AC13" s="139">
        <v>0.20499999999999999</v>
      </c>
      <c r="AD13" s="139">
        <v>0.2</v>
      </c>
      <c r="AE13" s="139">
        <v>0.17</v>
      </c>
      <c r="AF13" s="139">
        <v>0.17</v>
      </c>
      <c r="AG13" s="139">
        <v>0.19</v>
      </c>
      <c r="AH13" s="139">
        <v>0.23</v>
      </c>
      <c r="AI13" s="139">
        <v>0.18</v>
      </c>
      <c r="AJ13" s="139">
        <v>0.17</v>
      </c>
      <c r="AK13" s="139">
        <v>0.17</v>
      </c>
      <c r="AL13" s="139">
        <v>0.19</v>
      </c>
      <c r="AM13" s="139">
        <v>0.2</v>
      </c>
      <c r="AN13" s="139">
        <v>0.20499999999999999</v>
      </c>
      <c r="AO13" s="139">
        <v>0.22500000000000001</v>
      </c>
      <c r="AP13" s="139">
        <v>0.19500000000000001</v>
      </c>
      <c r="AQ13" s="139">
        <v>0.22</v>
      </c>
      <c r="AR13" s="139">
        <v>0.2</v>
      </c>
      <c r="AS13" s="139">
        <v>0.19500000000000001</v>
      </c>
      <c r="AT13" s="139">
        <v>0.2</v>
      </c>
      <c r="AU13" s="139">
        <v>0.17</v>
      </c>
      <c r="AV13" s="139">
        <v>0.17</v>
      </c>
      <c r="AW13" s="139">
        <v>0.2</v>
      </c>
      <c r="AX13" s="139">
        <v>0.18</v>
      </c>
      <c r="AY13" s="139">
        <v>0.2</v>
      </c>
      <c r="AZ13" s="139">
        <v>0.04</v>
      </c>
      <c r="BA13" s="139">
        <v>0.04</v>
      </c>
      <c r="BB13" s="139">
        <v>0.04</v>
      </c>
      <c r="BC13" s="139">
        <v>0.04</v>
      </c>
      <c r="BD13" s="139">
        <v>0.04</v>
      </c>
      <c r="BE13" s="139">
        <v>0.04</v>
      </c>
      <c r="BF13" s="139">
        <v>0.04</v>
      </c>
      <c r="BG13" s="139">
        <v>0.04</v>
      </c>
      <c r="BH13" s="139">
        <v>0.04</v>
      </c>
      <c r="BI13" s="139">
        <v>0.04</v>
      </c>
      <c r="BJ13" s="139">
        <v>0.04</v>
      </c>
      <c r="BK13" s="139">
        <v>0.04</v>
      </c>
      <c r="BL13" s="139">
        <v>0.04</v>
      </c>
      <c r="BM13" s="139">
        <v>0.04</v>
      </c>
      <c r="BN13" s="139">
        <v>0.04</v>
      </c>
      <c r="BO13" s="139">
        <v>0.04</v>
      </c>
      <c r="BP13" s="139">
        <v>0.04</v>
      </c>
      <c r="BQ13" s="139">
        <v>0.04</v>
      </c>
      <c r="BR13" s="139">
        <v>0.04</v>
      </c>
      <c r="BS13" s="139">
        <v>0.04</v>
      </c>
      <c r="BT13" s="139">
        <v>0.04</v>
      </c>
      <c r="BU13" s="139">
        <v>0.04</v>
      </c>
      <c r="BV13" s="139">
        <v>0.04</v>
      </c>
      <c r="BW13" s="139">
        <v>0.04</v>
      </c>
      <c r="BX13" s="139">
        <v>0.04</v>
      </c>
      <c r="BY13" s="139">
        <v>0.18</v>
      </c>
      <c r="BZ13" s="139">
        <v>0.04</v>
      </c>
      <c r="CA13" s="139" t="s">
        <v>369</v>
      </c>
      <c r="CB13" s="131">
        <v>0.20499999999999999</v>
      </c>
      <c r="CC13" s="139" t="s">
        <v>369</v>
      </c>
      <c r="CD13" s="131">
        <v>0.18</v>
      </c>
      <c r="CE13" s="131">
        <v>0.20499999999999999</v>
      </c>
      <c r="CF13" s="139" t="s">
        <v>369</v>
      </c>
      <c r="CG13" s="139" t="s">
        <v>369</v>
      </c>
      <c r="CH13" s="131">
        <v>0.17</v>
      </c>
      <c r="CI13" s="139" t="s">
        <v>369</v>
      </c>
      <c r="CJ13" s="131">
        <v>0.23</v>
      </c>
      <c r="CK13" s="131">
        <v>0.18</v>
      </c>
      <c r="CL13" s="131">
        <v>0.17</v>
      </c>
      <c r="CM13" s="131">
        <v>0.17</v>
      </c>
      <c r="CN13" s="139" t="s">
        <v>369</v>
      </c>
      <c r="CO13" s="139" t="s">
        <v>369</v>
      </c>
      <c r="CP13" s="131">
        <v>0.20499999999999999</v>
      </c>
      <c r="CQ13" s="139" t="s">
        <v>369</v>
      </c>
      <c r="CR13" s="139" t="s">
        <v>369</v>
      </c>
      <c r="CS13" s="131">
        <v>0.22</v>
      </c>
      <c r="CT13" s="139" t="s">
        <v>369</v>
      </c>
      <c r="CU13" s="139" t="s">
        <v>369</v>
      </c>
      <c r="CV13" s="139" t="s">
        <v>369</v>
      </c>
      <c r="CW13" s="139" t="s">
        <v>369</v>
      </c>
      <c r="CX13" s="139" t="s">
        <v>369</v>
      </c>
      <c r="CY13" s="139" t="s">
        <v>369</v>
      </c>
      <c r="CZ13" s="131" t="s">
        <v>369</v>
      </c>
      <c r="DA13" s="139" t="s">
        <v>369</v>
      </c>
      <c r="DB13" s="139" t="s">
        <v>369</v>
      </c>
      <c r="DC13" s="139">
        <v>0.33050000000000002</v>
      </c>
      <c r="DD13" s="139" t="s">
        <v>369</v>
      </c>
      <c r="DE13" s="139">
        <v>0.33</v>
      </c>
      <c r="DF13" s="139">
        <v>0.33</v>
      </c>
      <c r="DG13" s="139" t="s">
        <v>369</v>
      </c>
      <c r="DH13" s="139" t="s">
        <v>369</v>
      </c>
      <c r="DI13" s="139">
        <v>0.33050000000000002</v>
      </c>
      <c r="DJ13" s="139" t="s">
        <v>369</v>
      </c>
      <c r="DK13" s="139">
        <v>0.33054</v>
      </c>
      <c r="DL13" s="139">
        <v>0.33</v>
      </c>
      <c r="DM13" s="139">
        <v>0.19750000000000001</v>
      </c>
      <c r="DN13" s="139">
        <v>0.46050000000000002</v>
      </c>
      <c r="DO13" s="139" t="s">
        <v>369</v>
      </c>
      <c r="DP13" s="139" t="s">
        <v>369</v>
      </c>
      <c r="DQ13" s="139">
        <v>0.66</v>
      </c>
      <c r="DR13" s="139" t="s">
        <v>369</v>
      </c>
      <c r="DS13" s="139" t="s">
        <v>369</v>
      </c>
      <c r="DT13" s="139">
        <v>0.32929999999999998</v>
      </c>
      <c r="DU13" s="139" t="s">
        <v>369</v>
      </c>
      <c r="DV13" s="139" t="s">
        <v>369</v>
      </c>
      <c r="DW13" s="139" t="s">
        <v>369</v>
      </c>
      <c r="DX13" s="139" t="s">
        <v>369</v>
      </c>
      <c r="DY13" s="139" t="s">
        <v>369</v>
      </c>
      <c r="DZ13" s="139" t="s">
        <v>369</v>
      </c>
      <c r="EA13" s="131" t="s">
        <v>369</v>
      </c>
      <c r="EB13" s="139" t="s">
        <v>369</v>
      </c>
      <c r="EC13" s="139" t="s">
        <v>369</v>
      </c>
      <c r="ED13" s="139">
        <v>0.60664150943396211</v>
      </c>
      <c r="EE13" s="139" t="s">
        <v>369</v>
      </c>
      <c r="EF13" s="139">
        <v>0.55707317073170715</v>
      </c>
      <c r="EG13" s="139">
        <v>0.60603773584905651</v>
      </c>
      <c r="EH13" s="139" t="s">
        <v>369</v>
      </c>
      <c r="EI13" s="139" t="s">
        <v>369</v>
      </c>
      <c r="EJ13" s="139">
        <v>0.53889156626506018</v>
      </c>
      <c r="EK13" s="139" t="s">
        <v>369</v>
      </c>
      <c r="EL13" s="139">
        <v>0.65885506493506485</v>
      </c>
      <c r="EM13" s="139">
        <v>0.55707317073170715</v>
      </c>
      <c r="EN13" s="139">
        <v>0.38506024096385549</v>
      </c>
      <c r="EO13" s="139">
        <v>0.46050000000000002</v>
      </c>
      <c r="EP13" s="139" t="s">
        <v>369</v>
      </c>
      <c r="EQ13" s="139" t="s">
        <v>369</v>
      </c>
      <c r="ER13" s="131">
        <v>0.66</v>
      </c>
      <c r="ES13" s="139" t="s">
        <v>369</v>
      </c>
      <c r="ET13" s="139" t="s">
        <v>369</v>
      </c>
      <c r="EU13" s="139">
        <v>0.63606153846153823</v>
      </c>
      <c r="EV13" s="139" t="s">
        <v>369</v>
      </c>
      <c r="EW13" s="139" t="s">
        <v>369</v>
      </c>
      <c r="EX13" s="139" t="s">
        <v>369</v>
      </c>
      <c r="EY13" s="139" t="s">
        <v>369</v>
      </c>
      <c r="EZ13" s="139" t="s">
        <v>369</v>
      </c>
      <c r="FA13" s="139" t="s">
        <v>369</v>
      </c>
      <c r="FB13" s="139" t="s">
        <v>369</v>
      </c>
      <c r="FC13" s="139" t="s">
        <v>369</v>
      </c>
      <c r="FD13" s="140">
        <v>0.15624999999999989</v>
      </c>
      <c r="FE13" s="140">
        <v>0.17187499999999989</v>
      </c>
      <c r="FF13" s="140">
        <v>0.16666666666666663</v>
      </c>
      <c r="FG13" s="140">
        <v>0.14583333333333326</v>
      </c>
      <c r="FH13" s="140">
        <v>0.17187499999999989</v>
      </c>
      <c r="FI13" s="140">
        <v>0.16666666666666663</v>
      </c>
      <c r="FJ13" s="140">
        <v>0.13541666666666663</v>
      </c>
      <c r="FK13" s="140">
        <v>0.13541666666666663</v>
      </c>
      <c r="FL13" s="140">
        <v>0.15624999999999989</v>
      </c>
      <c r="FM13" s="140">
        <v>0.19791666666666663</v>
      </c>
      <c r="FN13" s="140">
        <v>0.14583333333333326</v>
      </c>
      <c r="FO13" s="140">
        <v>0.13541666666666663</v>
      </c>
      <c r="FP13" s="140">
        <v>0.13541666666666663</v>
      </c>
      <c r="FQ13" s="140">
        <v>0.15624999999999989</v>
      </c>
      <c r="FR13" s="140">
        <v>0.16666666666666663</v>
      </c>
      <c r="FS13" s="140">
        <v>0.17187499999999989</v>
      </c>
      <c r="FT13" s="140">
        <v>0.19270833333333326</v>
      </c>
      <c r="FU13" s="140">
        <v>0.16145833333333337</v>
      </c>
      <c r="FV13" s="140">
        <v>0.18749999999999989</v>
      </c>
      <c r="FW13" s="140">
        <v>0.16666666666666663</v>
      </c>
      <c r="FX13" s="140">
        <v>0.16145833333333337</v>
      </c>
      <c r="FY13" s="140">
        <v>0.16666666666666663</v>
      </c>
      <c r="FZ13" s="140">
        <v>0.13541666666666663</v>
      </c>
      <c r="GA13" s="140">
        <v>0.13541666666666663</v>
      </c>
      <c r="GB13" s="140">
        <v>0.16666666666666663</v>
      </c>
      <c r="GC13" s="140">
        <v>0</v>
      </c>
      <c r="GD13" s="140">
        <v>0.16666666666666663</v>
      </c>
      <c r="GE13" s="101">
        <v>82.115218240000004</v>
      </c>
      <c r="GF13" s="101">
        <v>83.91132927319687</v>
      </c>
      <c r="GG13" s="101">
        <v>83.303953919999998</v>
      </c>
      <c r="GH13" s="101">
        <v>80.959999999999994</v>
      </c>
      <c r="GI13" s="101">
        <v>83.91132927319687</v>
      </c>
      <c r="GJ13" s="101">
        <v>83.303953919999998</v>
      </c>
      <c r="GK13" s="101">
        <v>79.836922879999989</v>
      </c>
      <c r="GL13" s="101">
        <v>79.836922879999989</v>
      </c>
      <c r="GM13" s="101">
        <v>82.115218240000004</v>
      </c>
      <c r="GN13" s="101">
        <v>87.08648608</v>
      </c>
      <c r="GO13" s="101">
        <v>80.959999999999994</v>
      </c>
      <c r="GP13" s="101">
        <v>79.836922879999989</v>
      </c>
      <c r="GQ13" s="101">
        <v>79.836922879999989</v>
      </c>
      <c r="GR13" s="101">
        <v>82.115218240000004</v>
      </c>
      <c r="GS13" s="101">
        <v>83.303953919999998</v>
      </c>
      <c r="GT13" s="101">
        <v>83.91132927319687</v>
      </c>
      <c r="GU13" s="101">
        <v>86.43232927999999</v>
      </c>
      <c r="GV13" s="101">
        <v>82.705254719999999</v>
      </c>
      <c r="GW13" s="101">
        <v>85.787968639999988</v>
      </c>
      <c r="GX13" s="101">
        <v>83.303953919999998</v>
      </c>
      <c r="GY13" s="101">
        <v>82.705254719999999</v>
      </c>
      <c r="GZ13" s="101">
        <v>83.303953919999998</v>
      </c>
      <c r="HA13" s="101">
        <v>79.836922879999989</v>
      </c>
      <c r="HB13" s="101">
        <v>79.836922879999989</v>
      </c>
      <c r="HC13" s="101">
        <v>83.303953919999998</v>
      </c>
      <c r="HD13" s="101">
        <v>80.959999999999994</v>
      </c>
      <c r="HE13" s="101">
        <v>83.303953919999998</v>
      </c>
      <c r="HF13" s="101" t="s">
        <v>369</v>
      </c>
      <c r="HG13" s="101" t="s">
        <v>369</v>
      </c>
      <c r="HH13" s="101" t="s">
        <v>369</v>
      </c>
      <c r="HI13" s="101" t="s">
        <v>369</v>
      </c>
      <c r="HJ13" s="101" t="s">
        <v>369</v>
      </c>
      <c r="HK13" s="101" t="s">
        <v>369</v>
      </c>
      <c r="HL13" s="101" t="s">
        <v>369</v>
      </c>
      <c r="HM13" s="101" t="s">
        <v>369</v>
      </c>
      <c r="HN13" s="101" t="s">
        <v>369</v>
      </c>
      <c r="HO13" s="101" t="s">
        <v>369</v>
      </c>
      <c r="HP13" s="101" t="s">
        <v>369</v>
      </c>
      <c r="HQ13" s="101" t="s">
        <v>369</v>
      </c>
      <c r="HR13" s="101" t="s">
        <v>369</v>
      </c>
      <c r="HS13" s="101" t="s">
        <v>369</v>
      </c>
      <c r="HT13" s="101" t="s">
        <v>369</v>
      </c>
      <c r="HU13" s="101" t="s">
        <v>369</v>
      </c>
      <c r="HV13" s="101" t="s">
        <v>369</v>
      </c>
      <c r="HW13" s="101" t="s">
        <v>369</v>
      </c>
      <c r="HX13" s="101" t="s">
        <v>369</v>
      </c>
      <c r="HY13" s="101" t="s">
        <v>369</v>
      </c>
      <c r="HZ13" s="101" t="s">
        <v>369</v>
      </c>
      <c r="IA13" s="101" t="s">
        <v>369</v>
      </c>
      <c r="IB13" s="101" t="s">
        <v>369</v>
      </c>
      <c r="IC13" s="101" t="s">
        <v>369</v>
      </c>
      <c r="ID13" s="101" t="s">
        <v>369</v>
      </c>
      <c r="IE13" s="101" t="s">
        <v>369</v>
      </c>
      <c r="IF13" s="101" t="s">
        <v>369</v>
      </c>
      <c r="IG13" s="140">
        <v>0</v>
      </c>
      <c r="IH13" s="140">
        <v>8.3333333333333259E-2</v>
      </c>
      <c r="II13" s="140">
        <v>0.13541666666666663</v>
      </c>
      <c r="IJ13" s="140">
        <v>0.140625</v>
      </c>
      <c r="IK13" s="140">
        <v>0.14583333333333326</v>
      </c>
      <c r="IL13" s="140">
        <v>0.15624999999999989</v>
      </c>
      <c r="IM13" s="140">
        <v>0.16145833333333337</v>
      </c>
      <c r="IN13" s="140">
        <v>0.16666666666666663</v>
      </c>
      <c r="IO13" s="140">
        <v>0.17187499999999989</v>
      </c>
      <c r="IP13" s="140">
        <v>0.17708333333333326</v>
      </c>
      <c r="IQ13" s="140">
        <v>0.18749999999999989</v>
      </c>
      <c r="IR13" s="140">
        <v>0.19270833333333326</v>
      </c>
      <c r="IS13" s="140">
        <v>0.19791666666666663</v>
      </c>
      <c r="IT13" s="140">
        <v>8.3333333333333259E-2</v>
      </c>
      <c r="IU13" s="140">
        <v>0.13541666666666663</v>
      </c>
      <c r="IV13" s="140">
        <v>0.140625</v>
      </c>
      <c r="IW13" s="140">
        <v>0.14583333333333326</v>
      </c>
      <c r="IX13" s="140">
        <v>0.15624999999999989</v>
      </c>
      <c r="IY13" s="140">
        <v>0.16145833333333337</v>
      </c>
      <c r="IZ13" s="140">
        <v>0.16666666666666663</v>
      </c>
      <c r="JA13" s="140">
        <v>0.17708333333333326</v>
      </c>
      <c r="JB13" s="140">
        <v>0.18749999999999989</v>
      </c>
      <c r="JC13" s="100">
        <v>64.607213439999995</v>
      </c>
      <c r="JD13" s="100">
        <v>74.659287999999989</v>
      </c>
      <c r="JE13" s="100">
        <v>79.836922879999989</v>
      </c>
      <c r="JF13" s="100">
        <v>80.394494399999999</v>
      </c>
      <c r="JG13" s="100">
        <v>80.959999999999994</v>
      </c>
      <c r="JH13" s="100">
        <v>82.115218240000004</v>
      </c>
      <c r="JI13" s="100">
        <v>82.705254719999999</v>
      </c>
      <c r="JJ13" s="100">
        <v>83.303953919999998</v>
      </c>
      <c r="JK13" s="100">
        <v>83.91132927319687</v>
      </c>
      <c r="JL13" s="100">
        <v>84.52766432</v>
      </c>
      <c r="JM13" s="100">
        <v>85.787968639999988</v>
      </c>
      <c r="JN13" s="100">
        <v>86.43232927999999</v>
      </c>
      <c r="JO13" s="100">
        <v>87.08648608</v>
      </c>
      <c r="JP13" s="100">
        <v>65.551126079999989</v>
      </c>
      <c r="JQ13" s="100">
        <v>69.499950079999991</v>
      </c>
      <c r="JR13" s="100">
        <v>69.921184959999991</v>
      </c>
      <c r="JS13" s="100">
        <v>70.347520320000001</v>
      </c>
      <c r="JT13" s="100">
        <v>71.216059199999989</v>
      </c>
      <c r="JU13" s="100">
        <v>71.658343680000002</v>
      </c>
      <c r="JV13" s="100">
        <v>72.106214399999999</v>
      </c>
      <c r="JW13" s="100">
        <v>73.018957439999994</v>
      </c>
      <c r="JX13" s="100">
        <v>73.95509792</v>
      </c>
      <c r="JY13" s="101" t="s">
        <v>369</v>
      </c>
      <c r="JZ13" s="101" t="s">
        <v>369</v>
      </c>
      <c r="KA13" s="101" t="s">
        <v>369</v>
      </c>
      <c r="KB13" s="101" t="s">
        <v>369</v>
      </c>
      <c r="KC13" s="101" t="s">
        <v>369</v>
      </c>
      <c r="KD13" s="101" t="s">
        <v>369</v>
      </c>
      <c r="KE13" s="101" t="s">
        <v>369</v>
      </c>
      <c r="KF13" s="101" t="s">
        <v>369</v>
      </c>
      <c r="KG13" s="101" t="s">
        <v>369</v>
      </c>
      <c r="KH13" s="101" t="s">
        <v>369</v>
      </c>
      <c r="KI13" s="101" t="s">
        <v>369</v>
      </c>
      <c r="KJ13" s="101" t="s">
        <v>369</v>
      </c>
      <c r="KK13" s="101" t="s">
        <v>369</v>
      </c>
      <c r="KL13" s="101" t="s">
        <v>369</v>
      </c>
      <c r="KM13" s="101" t="s">
        <v>369</v>
      </c>
      <c r="KN13" s="101" t="s">
        <v>369</v>
      </c>
      <c r="KO13" s="101" t="s">
        <v>369</v>
      </c>
      <c r="KP13" s="101" t="s">
        <v>369</v>
      </c>
      <c r="KQ13" s="101" t="s">
        <v>369</v>
      </c>
      <c r="KR13" s="101" t="s">
        <v>369</v>
      </c>
      <c r="KS13" s="100" t="s">
        <v>369</v>
      </c>
      <c r="KT13" s="100" t="s">
        <v>369</v>
      </c>
      <c r="KU13" s="140" t="s">
        <v>765</v>
      </c>
      <c r="KV13" s="140" t="s">
        <v>765</v>
      </c>
      <c r="KW13" s="140" t="s">
        <v>765</v>
      </c>
      <c r="KX13" s="140" t="s">
        <v>765</v>
      </c>
      <c r="KY13" s="140" t="s">
        <v>765</v>
      </c>
      <c r="KZ13" s="140" t="s">
        <v>765</v>
      </c>
      <c r="LA13" s="140" t="s">
        <v>765</v>
      </c>
      <c r="LB13" s="140" t="s">
        <v>765</v>
      </c>
      <c r="LC13" s="140" t="s">
        <v>765</v>
      </c>
      <c r="LD13" s="140" t="s">
        <v>765</v>
      </c>
      <c r="LE13" s="140">
        <v>0.14583333333333326</v>
      </c>
      <c r="LF13" s="140" t="s">
        <v>765</v>
      </c>
      <c r="LG13" s="140" t="s">
        <v>765</v>
      </c>
      <c r="LH13" s="140" t="s">
        <v>765</v>
      </c>
      <c r="LI13" s="140" t="s">
        <v>765</v>
      </c>
      <c r="LJ13" s="140" t="s">
        <v>765</v>
      </c>
      <c r="LK13" s="140" t="s">
        <v>765</v>
      </c>
      <c r="LL13" s="140">
        <v>0.16145833333333337</v>
      </c>
      <c r="LM13" s="140">
        <v>0.18749999999999989</v>
      </c>
      <c r="LN13" s="140" t="s">
        <v>765</v>
      </c>
      <c r="LO13" s="140" t="s">
        <v>765</v>
      </c>
      <c r="LP13" s="140" t="s">
        <v>765</v>
      </c>
      <c r="LQ13" s="140">
        <v>0.13541666666666663</v>
      </c>
      <c r="LR13" s="140">
        <v>0.13541666666666663</v>
      </c>
      <c r="LS13" s="140" t="s">
        <v>765</v>
      </c>
      <c r="LT13" s="140">
        <v>0</v>
      </c>
      <c r="LU13" s="140" t="s">
        <v>765</v>
      </c>
      <c r="LV13" s="101" t="s">
        <v>765</v>
      </c>
      <c r="LW13" s="101" t="s">
        <v>765</v>
      </c>
      <c r="LX13" s="101" t="s">
        <v>765</v>
      </c>
      <c r="LY13" s="101" t="s">
        <v>765</v>
      </c>
      <c r="LZ13" s="101" t="s">
        <v>765</v>
      </c>
      <c r="MA13" s="101" t="s">
        <v>765</v>
      </c>
      <c r="MB13" s="101" t="s">
        <v>765</v>
      </c>
      <c r="MC13" s="101" t="s">
        <v>765</v>
      </c>
      <c r="MD13" s="101" t="s">
        <v>765</v>
      </c>
      <c r="ME13" s="101" t="s">
        <v>765</v>
      </c>
      <c r="MF13" s="101" t="s">
        <v>765</v>
      </c>
      <c r="MG13" s="101" t="s">
        <v>765</v>
      </c>
      <c r="MH13" s="101" t="s">
        <v>765</v>
      </c>
      <c r="MI13" s="101" t="s">
        <v>765</v>
      </c>
      <c r="MJ13" s="101" t="s">
        <v>765</v>
      </c>
      <c r="MK13" s="101" t="s">
        <v>765</v>
      </c>
      <c r="ML13" s="101" t="s">
        <v>765</v>
      </c>
      <c r="MM13" s="101" t="s">
        <v>765</v>
      </c>
      <c r="MN13" s="101" t="s">
        <v>765</v>
      </c>
      <c r="MO13" s="101" t="s">
        <v>765</v>
      </c>
      <c r="MP13" s="101" t="s">
        <v>765</v>
      </c>
      <c r="MQ13" s="101" t="s">
        <v>765</v>
      </c>
      <c r="MR13" s="101" t="s">
        <v>765</v>
      </c>
      <c r="MS13" s="101" t="s">
        <v>765</v>
      </c>
      <c r="MT13" s="101" t="s">
        <v>765</v>
      </c>
      <c r="MU13" s="101" t="s">
        <v>765</v>
      </c>
      <c r="MV13" s="101" t="s">
        <v>765</v>
      </c>
      <c r="MW13" s="101" t="s">
        <v>765</v>
      </c>
      <c r="MX13" s="101" t="s">
        <v>765</v>
      </c>
      <c r="MY13" s="101" t="s">
        <v>765</v>
      </c>
      <c r="MZ13" s="101" t="s">
        <v>765</v>
      </c>
      <c r="NA13" s="101" t="s">
        <v>765</v>
      </c>
      <c r="NB13" s="101" t="s">
        <v>765</v>
      </c>
      <c r="NC13" s="101" t="s">
        <v>765</v>
      </c>
      <c r="ND13" s="101" t="s">
        <v>765</v>
      </c>
      <c r="NE13" s="101" t="s">
        <v>765</v>
      </c>
      <c r="NF13" s="101" t="s">
        <v>765</v>
      </c>
      <c r="NG13" s="101" t="s">
        <v>765</v>
      </c>
      <c r="NH13" s="101" t="s">
        <v>765</v>
      </c>
      <c r="NI13" s="101" t="s">
        <v>765</v>
      </c>
      <c r="NJ13" s="101" t="s">
        <v>765</v>
      </c>
      <c r="NK13" s="101" t="s">
        <v>765</v>
      </c>
      <c r="NL13" s="101" t="s">
        <v>765</v>
      </c>
      <c r="NM13" s="101" t="s">
        <v>765</v>
      </c>
      <c r="NN13" s="101" t="s">
        <v>765</v>
      </c>
      <c r="NO13" s="101" t="s">
        <v>765</v>
      </c>
      <c r="NP13" s="101" t="s">
        <v>765</v>
      </c>
      <c r="NQ13" s="101" t="s">
        <v>765</v>
      </c>
      <c r="NR13" s="101" t="s">
        <v>765</v>
      </c>
      <c r="NS13" s="101" t="s">
        <v>765</v>
      </c>
      <c r="NT13" s="101" t="s">
        <v>765</v>
      </c>
      <c r="NU13" s="101" t="s">
        <v>765</v>
      </c>
      <c r="NV13" s="101" t="s">
        <v>765</v>
      </c>
      <c r="NW13" s="101" t="s">
        <v>765</v>
      </c>
      <c r="NZ13" s="139">
        <v>0.08</v>
      </c>
      <c r="OA13" s="101">
        <v>63.741938158800018</v>
      </c>
      <c r="OB13" s="101">
        <v>63.929943990016874</v>
      </c>
      <c r="OC13" s="101">
        <v>63.866364671999996</v>
      </c>
      <c r="OD13" s="101">
        <v>63.621066666666671</v>
      </c>
      <c r="OE13" s="101">
        <v>63.929943990016874</v>
      </c>
      <c r="OF13" s="101">
        <v>63.866364671999996</v>
      </c>
      <c r="OG13" s="101">
        <v>63.503619074133326</v>
      </c>
      <c r="OH13" s="101">
        <v>63.503619074133326</v>
      </c>
      <c r="OI13" s="101">
        <v>63.741938158800018</v>
      </c>
      <c r="OJ13" s="101">
        <v>64.262569519866673</v>
      </c>
      <c r="OK13" s="101">
        <v>63.621066666666671</v>
      </c>
      <c r="OL13" s="101">
        <v>63.503619074133326</v>
      </c>
      <c r="OM13" s="101">
        <v>63.503619074133326</v>
      </c>
      <c r="ON13" s="101">
        <v>63.741938158800018</v>
      </c>
      <c r="OO13" s="101">
        <v>63.866364671999996</v>
      </c>
      <c r="OP13" s="101">
        <v>63.929943990016874</v>
      </c>
      <c r="OQ13" s="101">
        <v>64.194011225666657</v>
      </c>
      <c r="OR13" s="101">
        <v>63.803657964199999</v>
      </c>
      <c r="OS13" s="101">
        <v>64.12650655840001</v>
      </c>
      <c r="OT13" s="101">
        <v>63.866364671999996</v>
      </c>
      <c r="OU13" s="101">
        <v>63.803657964199999</v>
      </c>
      <c r="OV13" s="101">
        <v>63.866364671999996</v>
      </c>
      <c r="OW13" s="101">
        <v>63.503619074133326</v>
      </c>
      <c r="OX13" s="101">
        <v>63.503619074133326</v>
      </c>
      <c r="OY13" s="101">
        <v>63.866364671999996</v>
      </c>
      <c r="OZ13" s="101">
        <v>74.483199999999997</v>
      </c>
      <c r="PA13" s="101">
        <v>63.866364671999996</v>
      </c>
      <c r="PB13" s="101">
        <v>0</v>
      </c>
      <c r="PC13" s="101">
        <v>0</v>
      </c>
      <c r="PD13" s="101">
        <v>0</v>
      </c>
      <c r="PE13" s="101">
        <v>0</v>
      </c>
      <c r="PF13" s="101">
        <v>0</v>
      </c>
      <c r="PG13" s="101">
        <v>0</v>
      </c>
      <c r="PH13" s="101">
        <v>0</v>
      </c>
      <c r="PI13" s="101">
        <v>0</v>
      </c>
      <c r="PJ13" s="101">
        <v>0</v>
      </c>
      <c r="PK13" s="101">
        <v>0</v>
      </c>
      <c r="PL13" s="101">
        <v>0</v>
      </c>
      <c r="PM13" s="101">
        <v>0</v>
      </c>
      <c r="PN13" s="101">
        <v>0</v>
      </c>
      <c r="PO13" s="101">
        <v>0</v>
      </c>
      <c r="PP13" s="101">
        <v>0</v>
      </c>
      <c r="PQ13" s="101">
        <v>0</v>
      </c>
      <c r="PR13" s="101">
        <v>0</v>
      </c>
      <c r="PS13" s="101">
        <v>0</v>
      </c>
      <c r="PT13" s="101">
        <v>0</v>
      </c>
      <c r="PU13" s="101">
        <v>0</v>
      </c>
      <c r="PV13" s="101">
        <v>0</v>
      </c>
      <c r="PW13" s="101">
        <v>0</v>
      </c>
      <c r="PX13" s="101">
        <v>0</v>
      </c>
      <c r="PY13" s="101">
        <v>0</v>
      </c>
      <c r="PZ13" s="101">
        <v>0</v>
      </c>
      <c r="QA13" s="101">
        <v>0</v>
      </c>
      <c r="QB13" s="101">
        <v>0</v>
      </c>
      <c r="QC13" s="101">
        <v>0</v>
      </c>
      <c r="QD13" s="101">
        <v>18.498865090979944</v>
      </c>
      <c r="QE13" s="101">
        <v>0</v>
      </c>
      <c r="QF13" s="101">
        <v>15.286435413333329</v>
      </c>
      <c r="QG13" s="101">
        <v>18.49095225262948</v>
      </c>
      <c r="QH13" s="101">
        <v>0</v>
      </c>
      <c r="QI13" s="101">
        <v>0</v>
      </c>
      <c r="QJ13" s="101">
        <v>14.073136486518443</v>
      </c>
      <c r="QK13" s="101">
        <v>0</v>
      </c>
      <c r="QL13" s="101">
        <v>21.948023673973022</v>
      </c>
      <c r="QM13" s="101">
        <v>15.286435413333329</v>
      </c>
      <c r="QN13" s="101">
        <v>12.412432686306987</v>
      </c>
      <c r="QO13" s="101">
        <v>13.226851298855863</v>
      </c>
      <c r="QP13" s="101">
        <v>0</v>
      </c>
      <c r="QQ13" s="101">
        <v>0</v>
      </c>
      <c r="QR13" s="101">
        <v>19.198162180202068</v>
      </c>
      <c r="QS13" s="101">
        <v>0</v>
      </c>
      <c r="QT13" s="101">
        <v>0</v>
      </c>
      <c r="QU13" s="101">
        <v>20.516220152405964</v>
      </c>
      <c r="QV13" s="101">
        <v>0</v>
      </c>
      <c r="QW13" s="101">
        <v>0</v>
      </c>
      <c r="QX13" s="101">
        <v>0</v>
      </c>
      <c r="QY13" s="101">
        <v>0</v>
      </c>
      <c r="QZ13" s="101">
        <v>0</v>
      </c>
      <c r="RA13" s="101">
        <v>0</v>
      </c>
      <c r="RB13" s="101">
        <v>0</v>
      </c>
      <c r="RC13" s="101">
        <v>0</v>
      </c>
      <c r="RD13" s="101">
        <v>63.741938158800018</v>
      </c>
      <c r="RE13" s="101">
        <v>82.428809080996814</v>
      </c>
      <c r="RF13" s="101">
        <v>63.866364671999996</v>
      </c>
      <c r="RG13" s="101">
        <v>78.90750208</v>
      </c>
      <c r="RH13" s="101">
        <v>82.42089624264635</v>
      </c>
      <c r="RI13" s="101">
        <v>63.866364671999996</v>
      </c>
      <c r="RJ13" s="101">
        <v>63.503619074133326</v>
      </c>
      <c r="RK13" s="101">
        <v>77.576755560651776</v>
      </c>
      <c r="RL13" s="101">
        <v>63.741938158800018</v>
      </c>
      <c r="RM13" s="101">
        <v>86.210593193839699</v>
      </c>
      <c r="RN13" s="101">
        <v>78.90750208</v>
      </c>
      <c r="RO13" s="101">
        <v>75.916051760440311</v>
      </c>
      <c r="RP13" s="101">
        <v>76.730470372989188</v>
      </c>
      <c r="RQ13" s="101">
        <v>63.741938158800018</v>
      </c>
      <c r="RR13" s="101">
        <v>63.866364671999996</v>
      </c>
      <c r="RS13" s="101">
        <v>83.128106170218942</v>
      </c>
      <c r="RT13" s="101">
        <v>64.194011225666657</v>
      </c>
      <c r="RU13" s="101">
        <v>63.803657964199999</v>
      </c>
      <c r="RV13" s="101">
        <v>84.642726710805974</v>
      </c>
      <c r="RW13" s="101">
        <v>63.866364671999996</v>
      </c>
      <c r="RX13" s="101">
        <v>63.803657964199999</v>
      </c>
      <c r="RY13" s="101">
        <v>63.866364671999996</v>
      </c>
      <c r="RZ13" s="101">
        <v>63.503619074133326</v>
      </c>
      <c r="SA13" s="101">
        <v>63.503619074133326</v>
      </c>
      <c r="SB13" s="101">
        <v>63.866364671999996</v>
      </c>
      <c r="SC13" s="101">
        <v>74.483199999999997</v>
      </c>
      <c r="SD13" s="101">
        <v>63.866364671999996</v>
      </c>
      <c r="SE13" s="101">
        <v>66.513326774400014</v>
      </c>
      <c r="SF13" s="101">
        <v>66.709506772191517</v>
      </c>
      <c r="SG13" s="101">
        <v>66.643163135999998</v>
      </c>
      <c r="SH13" s="101">
        <v>66.387200000000007</v>
      </c>
      <c r="SI13" s="101">
        <v>66.709506772191517</v>
      </c>
      <c r="SJ13" s="101">
        <v>66.643163135999998</v>
      </c>
      <c r="SK13" s="101">
        <v>66.264645990399984</v>
      </c>
      <c r="SL13" s="101">
        <v>66.264645990399984</v>
      </c>
      <c r="SM13" s="101">
        <v>66.513326774400014</v>
      </c>
      <c r="SN13" s="101">
        <v>67.056594281599999</v>
      </c>
      <c r="SO13" s="101">
        <v>66.387200000000007</v>
      </c>
      <c r="SP13" s="101">
        <v>66.264645990399984</v>
      </c>
      <c r="SQ13" s="101">
        <v>66.264645990399984</v>
      </c>
      <c r="SR13" s="101">
        <v>66.513326774400014</v>
      </c>
      <c r="SS13" s="101">
        <v>66.643163135999998</v>
      </c>
      <c r="ST13" s="101">
        <v>66.709506772191517</v>
      </c>
      <c r="SU13" s="101">
        <v>66.98505519199999</v>
      </c>
      <c r="SV13" s="101">
        <v>66.577730049600007</v>
      </c>
      <c r="SW13" s="101">
        <v>66.9146155392</v>
      </c>
      <c r="SX13" s="101">
        <v>66.643163135999998</v>
      </c>
      <c r="SY13" s="101">
        <v>66.577730049600007</v>
      </c>
      <c r="SZ13" s="101">
        <v>66.643163135999998</v>
      </c>
      <c r="TA13" s="101">
        <v>66.264645990399984</v>
      </c>
      <c r="TB13" s="101">
        <v>66.264645990399984</v>
      </c>
      <c r="TC13" s="101">
        <v>66.643163135999998</v>
      </c>
      <c r="TD13" s="101">
        <v>66.387199999999993</v>
      </c>
      <c r="TE13" s="101">
        <v>66.643163135999998</v>
      </c>
    </row>
    <row r="14" spans="1:525" s="112" customFormat="1" ht="15" customHeight="1" x14ac:dyDescent="0.2">
      <c r="A14" s="12" t="s">
        <v>99</v>
      </c>
      <c r="B14" s="12" t="s">
        <v>17</v>
      </c>
      <c r="C14" s="14">
        <v>100334051</v>
      </c>
      <c r="D14" s="13" t="s">
        <v>535</v>
      </c>
      <c r="E14" s="14" t="s">
        <v>199</v>
      </c>
      <c r="F14" s="141" t="s">
        <v>534</v>
      </c>
      <c r="G14" s="14">
        <v>144</v>
      </c>
      <c r="H14" s="14" t="s">
        <v>28</v>
      </c>
      <c r="I14" s="141" t="s">
        <v>133</v>
      </c>
      <c r="J14" s="14" t="s">
        <v>133</v>
      </c>
      <c r="K14" s="142" t="s">
        <v>133</v>
      </c>
      <c r="L14" s="15" t="s">
        <v>56</v>
      </c>
      <c r="M14" s="15" t="s">
        <v>19</v>
      </c>
      <c r="N14" s="128" t="s">
        <v>57</v>
      </c>
      <c r="O14" s="128" t="s">
        <v>142</v>
      </c>
      <c r="P14" s="128">
        <v>1</v>
      </c>
      <c r="Q14" s="128" t="s">
        <v>20</v>
      </c>
      <c r="R14" s="128" t="s">
        <v>21</v>
      </c>
      <c r="S14" s="129">
        <v>0.12</v>
      </c>
      <c r="T14" s="130">
        <v>0</v>
      </c>
      <c r="U14" s="100" t="s">
        <v>369</v>
      </c>
      <c r="V14" s="131">
        <v>0</v>
      </c>
      <c r="W14" s="131">
        <v>0</v>
      </c>
      <c r="X14" s="131"/>
      <c r="Y14" s="131">
        <v>0.19</v>
      </c>
      <c r="Z14" s="131">
        <v>0.20499999999999999</v>
      </c>
      <c r="AA14" s="131">
        <v>0.2</v>
      </c>
      <c r="AB14" s="131">
        <v>0.18</v>
      </c>
      <c r="AC14" s="131">
        <v>0.20499999999999999</v>
      </c>
      <c r="AD14" s="131">
        <v>0.2</v>
      </c>
      <c r="AE14" s="131">
        <v>0.17</v>
      </c>
      <c r="AF14" s="131">
        <v>0.17</v>
      </c>
      <c r="AG14" s="131">
        <v>0.19</v>
      </c>
      <c r="AH14" s="131">
        <v>0.23</v>
      </c>
      <c r="AI14" s="131">
        <v>0.18</v>
      </c>
      <c r="AJ14" s="131">
        <v>0.17</v>
      </c>
      <c r="AK14" s="131">
        <v>0.17</v>
      </c>
      <c r="AL14" s="131">
        <v>0.19</v>
      </c>
      <c r="AM14" s="131">
        <v>0.2</v>
      </c>
      <c r="AN14" s="131">
        <v>0.20499999999999999</v>
      </c>
      <c r="AO14" s="131">
        <v>0.22500000000000001</v>
      </c>
      <c r="AP14" s="131">
        <v>0.19500000000000001</v>
      </c>
      <c r="AQ14" s="131">
        <v>0.22</v>
      </c>
      <c r="AR14" s="131">
        <v>0.2</v>
      </c>
      <c r="AS14" s="131">
        <v>0.19500000000000001</v>
      </c>
      <c r="AT14" s="131">
        <v>0.2</v>
      </c>
      <c r="AU14" s="131">
        <v>0.17</v>
      </c>
      <c r="AV14" s="131">
        <v>0.17</v>
      </c>
      <c r="AW14" s="131">
        <v>0.2</v>
      </c>
      <c r="AX14" s="131">
        <v>0.18</v>
      </c>
      <c r="AY14" s="131">
        <v>0.2</v>
      </c>
      <c r="AZ14" s="131">
        <v>0.04</v>
      </c>
      <c r="BA14" s="131">
        <v>0.04</v>
      </c>
      <c r="BB14" s="131">
        <v>0.04</v>
      </c>
      <c r="BC14" s="131">
        <v>0.04</v>
      </c>
      <c r="BD14" s="131">
        <v>0.04</v>
      </c>
      <c r="BE14" s="131">
        <v>0.04</v>
      </c>
      <c r="BF14" s="131">
        <v>0.04</v>
      </c>
      <c r="BG14" s="131">
        <v>0.04</v>
      </c>
      <c r="BH14" s="131">
        <v>0.04</v>
      </c>
      <c r="BI14" s="131">
        <v>0.04</v>
      </c>
      <c r="BJ14" s="131">
        <v>0.04</v>
      </c>
      <c r="BK14" s="131">
        <v>0.04</v>
      </c>
      <c r="BL14" s="131">
        <v>0.04</v>
      </c>
      <c r="BM14" s="131">
        <v>0.04</v>
      </c>
      <c r="BN14" s="131">
        <v>0.04</v>
      </c>
      <c r="BO14" s="131">
        <v>0.04</v>
      </c>
      <c r="BP14" s="131">
        <v>0.04</v>
      </c>
      <c r="BQ14" s="131">
        <v>0.04</v>
      </c>
      <c r="BR14" s="131">
        <v>0.04</v>
      </c>
      <c r="BS14" s="131">
        <v>0.04</v>
      </c>
      <c r="BT14" s="131">
        <v>0.04</v>
      </c>
      <c r="BU14" s="131">
        <v>0.04</v>
      </c>
      <c r="BV14" s="131">
        <v>0.04</v>
      </c>
      <c r="BW14" s="131">
        <v>0.04</v>
      </c>
      <c r="BX14" s="131">
        <v>0.04</v>
      </c>
      <c r="BY14" s="131">
        <v>0.18</v>
      </c>
      <c r="BZ14" s="131">
        <v>0.04</v>
      </c>
      <c r="CA14" s="131" t="s">
        <v>369</v>
      </c>
      <c r="CB14" s="131">
        <v>0.20499999999999999</v>
      </c>
      <c r="CC14" s="131" t="s">
        <v>369</v>
      </c>
      <c r="CD14" s="131">
        <v>0.18</v>
      </c>
      <c r="CE14" s="131">
        <v>0.20499999999999999</v>
      </c>
      <c r="CF14" s="131" t="s">
        <v>369</v>
      </c>
      <c r="CG14" s="131" t="s">
        <v>369</v>
      </c>
      <c r="CH14" s="131">
        <v>0.17</v>
      </c>
      <c r="CI14" s="131" t="s">
        <v>369</v>
      </c>
      <c r="CJ14" s="131">
        <v>0.23</v>
      </c>
      <c r="CK14" s="131">
        <v>0.18</v>
      </c>
      <c r="CL14" s="131">
        <v>0.17</v>
      </c>
      <c r="CM14" s="131">
        <v>0.17</v>
      </c>
      <c r="CN14" s="131" t="s">
        <v>369</v>
      </c>
      <c r="CO14" s="131" t="s">
        <v>369</v>
      </c>
      <c r="CP14" s="131">
        <v>0.20499999999999999</v>
      </c>
      <c r="CQ14" s="131" t="s">
        <v>369</v>
      </c>
      <c r="CR14" s="131" t="s">
        <v>369</v>
      </c>
      <c r="CS14" s="131">
        <v>0.22</v>
      </c>
      <c r="CT14" s="131" t="s">
        <v>369</v>
      </c>
      <c r="CU14" s="131" t="s">
        <v>369</v>
      </c>
      <c r="CV14" s="131" t="s">
        <v>369</v>
      </c>
      <c r="CW14" s="131" t="s">
        <v>369</v>
      </c>
      <c r="CX14" s="131" t="s">
        <v>369</v>
      </c>
      <c r="CY14" s="131" t="s">
        <v>369</v>
      </c>
      <c r="CZ14" s="131" t="s">
        <v>369</v>
      </c>
      <c r="DA14" s="131" t="s">
        <v>369</v>
      </c>
      <c r="DB14" s="131" t="s">
        <v>369</v>
      </c>
      <c r="DC14" s="131">
        <v>0.33050000000000002</v>
      </c>
      <c r="DD14" s="131" t="s">
        <v>369</v>
      </c>
      <c r="DE14" s="131">
        <v>0.33</v>
      </c>
      <c r="DF14" s="131">
        <v>0.33</v>
      </c>
      <c r="DG14" s="131" t="s">
        <v>369</v>
      </c>
      <c r="DH14" s="131" t="s">
        <v>369</v>
      </c>
      <c r="DI14" s="131">
        <v>0.33050000000000002</v>
      </c>
      <c r="DJ14" s="131" t="s">
        <v>369</v>
      </c>
      <c r="DK14" s="131">
        <v>0.33054</v>
      </c>
      <c r="DL14" s="131">
        <v>0.33</v>
      </c>
      <c r="DM14" s="131">
        <v>0.19750000000000001</v>
      </c>
      <c r="DN14" s="131">
        <v>0.46050000000000002</v>
      </c>
      <c r="DO14" s="131" t="s">
        <v>369</v>
      </c>
      <c r="DP14" s="131" t="s">
        <v>369</v>
      </c>
      <c r="DQ14" s="131">
        <v>0.66</v>
      </c>
      <c r="DR14" s="131" t="s">
        <v>369</v>
      </c>
      <c r="DS14" s="131" t="s">
        <v>369</v>
      </c>
      <c r="DT14" s="131">
        <v>0.32929999999999998</v>
      </c>
      <c r="DU14" s="131" t="s">
        <v>369</v>
      </c>
      <c r="DV14" s="131" t="s">
        <v>369</v>
      </c>
      <c r="DW14" s="131" t="s">
        <v>369</v>
      </c>
      <c r="DX14" s="131" t="s">
        <v>369</v>
      </c>
      <c r="DY14" s="131" t="s">
        <v>369</v>
      </c>
      <c r="DZ14" s="131" t="s">
        <v>369</v>
      </c>
      <c r="EA14" s="131" t="s">
        <v>369</v>
      </c>
      <c r="EB14" s="131" t="s">
        <v>369</v>
      </c>
      <c r="EC14" s="131" t="s">
        <v>369</v>
      </c>
      <c r="ED14" s="131">
        <v>0.60664150943396211</v>
      </c>
      <c r="EE14" s="131" t="s">
        <v>369</v>
      </c>
      <c r="EF14" s="131">
        <v>0.55707317073170715</v>
      </c>
      <c r="EG14" s="131">
        <v>0.60603773584905651</v>
      </c>
      <c r="EH14" s="131" t="s">
        <v>369</v>
      </c>
      <c r="EI14" s="131" t="s">
        <v>369</v>
      </c>
      <c r="EJ14" s="131">
        <v>0.53889156626506018</v>
      </c>
      <c r="EK14" s="131" t="s">
        <v>369</v>
      </c>
      <c r="EL14" s="131">
        <v>0.65885506493506485</v>
      </c>
      <c r="EM14" s="131">
        <v>0.55707317073170715</v>
      </c>
      <c r="EN14" s="131">
        <v>0.38506024096385549</v>
      </c>
      <c r="EO14" s="131">
        <v>0.46050000000000002</v>
      </c>
      <c r="EP14" s="131" t="s">
        <v>369</v>
      </c>
      <c r="EQ14" s="131" t="s">
        <v>369</v>
      </c>
      <c r="ER14" s="131">
        <v>0.66</v>
      </c>
      <c r="ES14" s="131" t="s">
        <v>369</v>
      </c>
      <c r="ET14" s="131" t="s">
        <v>369</v>
      </c>
      <c r="EU14" s="131">
        <v>0.63606153846153823</v>
      </c>
      <c r="EV14" s="131" t="s">
        <v>369</v>
      </c>
      <c r="EW14" s="131" t="s">
        <v>369</v>
      </c>
      <c r="EX14" s="131" t="s">
        <v>369</v>
      </c>
      <c r="EY14" s="131" t="s">
        <v>369</v>
      </c>
      <c r="EZ14" s="131" t="s">
        <v>369</v>
      </c>
      <c r="FA14" s="131" t="s">
        <v>369</v>
      </c>
      <c r="FB14" s="131" t="s">
        <v>369</v>
      </c>
      <c r="FC14" s="131" t="s">
        <v>369</v>
      </c>
      <c r="FD14" s="132">
        <v>0.15624999999999989</v>
      </c>
      <c r="FE14" s="132">
        <v>0.17187499999999989</v>
      </c>
      <c r="FF14" s="132">
        <v>0.16666666666666663</v>
      </c>
      <c r="FG14" s="132">
        <v>0.14583333333333326</v>
      </c>
      <c r="FH14" s="132">
        <v>0.17187499999999989</v>
      </c>
      <c r="FI14" s="132">
        <v>0.16666666666666663</v>
      </c>
      <c r="FJ14" s="132">
        <v>0.13541666666666663</v>
      </c>
      <c r="FK14" s="132">
        <v>0.13541666666666663</v>
      </c>
      <c r="FL14" s="132">
        <v>0.15624999999999989</v>
      </c>
      <c r="FM14" s="132">
        <v>0.19791666666666663</v>
      </c>
      <c r="FN14" s="132">
        <v>0.14583333333333326</v>
      </c>
      <c r="FO14" s="132">
        <v>0.13541666666666663</v>
      </c>
      <c r="FP14" s="132">
        <v>0.13541666666666663</v>
      </c>
      <c r="FQ14" s="132">
        <v>0.15624999999999989</v>
      </c>
      <c r="FR14" s="132">
        <v>0.16666666666666663</v>
      </c>
      <c r="FS14" s="132">
        <v>0.17187499999999989</v>
      </c>
      <c r="FT14" s="132">
        <v>0.19270833333333326</v>
      </c>
      <c r="FU14" s="132">
        <v>0.16145833333333337</v>
      </c>
      <c r="FV14" s="132">
        <v>0.18749999999999989</v>
      </c>
      <c r="FW14" s="132">
        <v>0.16666666666666663</v>
      </c>
      <c r="FX14" s="132">
        <v>0.16145833333333337</v>
      </c>
      <c r="FY14" s="132">
        <v>0.16666666666666663</v>
      </c>
      <c r="FZ14" s="132">
        <v>0.13541666666666663</v>
      </c>
      <c r="GA14" s="132">
        <v>0.13541666666666663</v>
      </c>
      <c r="GB14" s="132">
        <v>0.16666666666666663</v>
      </c>
      <c r="GC14" s="132">
        <v>0</v>
      </c>
      <c r="GD14" s="132">
        <v>0.16666666666666663</v>
      </c>
      <c r="GE14" s="100">
        <v>59.578161060000006</v>
      </c>
      <c r="GF14" s="100">
        <v>60.881317706368385</v>
      </c>
      <c r="GG14" s="100">
        <v>60.440640480000006</v>
      </c>
      <c r="GH14" s="100">
        <v>58.74</v>
      </c>
      <c r="GI14" s="100">
        <v>60.881317706368385</v>
      </c>
      <c r="GJ14" s="100">
        <v>60.440640480000006</v>
      </c>
      <c r="GK14" s="100">
        <v>57.925158719999999</v>
      </c>
      <c r="GL14" s="100">
        <v>57.925158719999999</v>
      </c>
      <c r="GM14" s="100">
        <v>59.578161060000006</v>
      </c>
      <c r="GN14" s="100">
        <v>63.185032020000008</v>
      </c>
      <c r="GO14" s="100">
        <v>58.74</v>
      </c>
      <c r="GP14" s="100">
        <v>57.925158719999999</v>
      </c>
      <c r="GQ14" s="100">
        <v>57.925158719999999</v>
      </c>
      <c r="GR14" s="100">
        <v>59.578161060000006</v>
      </c>
      <c r="GS14" s="100">
        <v>60.440640480000006</v>
      </c>
      <c r="GT14" s="100">
        <v>60.881317706368385</v>
      </c>
      <c r="GU14" s="100">
        <v>62.710412820000002</v>
      </c>
      <c r="GV14" s="100">
        <v>60.006258180000003</v>
      </c>
      <c r="GW14" s="100">
        <v>62.242901160000002</v>
      </c>
      <c r="GX14" s="100">
        <v>60.440640480000006</v>
      </c>
      <c r="GY14" s="100">
        <v>60.006258180000003</v>
      </c>
      <c r="GZ14" s="100">
        <v>60.440640480000006</v>
      </c>
      <c r="HA14" s="100">
        <v>57.925158719999999</v>
      </c>
      <c r="HB14" s="100">
        <v>57.925158719999999</v>
      </c>
      <c r="HC14" s="100">
        <v>60.440640480000006</v>
      </c>
      <c r="HD14" s="100">
        <v>58.74</v>
      </c>
      <c r="HE14" s="100">
        <v>60.440640480000006</v>
      </c>
      <c r="HF14" s="100" t="s">
        <v>369</v>
      </c>
      <c r="HG14" s="100" t="s">
        <v>369</v>
      </c>
      <c r="HH14" s="100" t="s">
        <v>369</v>
      </c>
      <c r="HI14" s="100" t="s">
        <v>369</v>
      </c>
      <c r="HJ14" s="100" t="s">
        <v>369</v>
      </c>
      <c r="HK14" s="100" t="s">
        <v>369</v>
      </c>
      <c r="HL14" s="100" t="s">
        <v>369</v>
      </c>
      <c r="HM14" s="100" t="s">
        <v>369</v>
      </c>
      <c r="HN14" s="100" t="s">
        <v>369</v>
      </c>
      <c r="HO14" s="100" t="s">
        <v>369</v>
      </c>
      <c r="HP14" s="100" t="s">
        <v>369</v>
      </c>
      <c r="HQ14" s="100" t="s">
        <v>369</v>
      </c>
      <c r="HR14" s="100" t="s">
        <v>369</v>
      </c>
      <c r="HS14" s="100" t="s">
        <v>369</v>
      </c>
      <c r="HT14" s="100" t="s">
        <v>369</v>
      </c>
      <c r="HU14" s="100" t="s">
        <v>369</v>
      </c>
      <c r="HV14" s="100" t="s">
        <v>369</v>
      </c>
      <c r="HW14" s="100" t="s">
        <v>369</v>
      </c>
      <c r="HX14" s="100" t="s">
        <v>369</v>
      </c>
      <c r="HY14" s="100" t="s">
        <v>369</v>
      </c>
      <c r="HZ14" s="100" t="s">
        <v>369</v>
      </c>
      <c r="IA14" s="100" t="s">
        <v>369</v>
      </c>
      <c r="IB14" s="100" t="s">
        <v>369</v>
      </c>
      <c r="IC14" s="100" t="s">
        <v>369</v>
      </c>
      <c r="ID14" s="100" t="s">
        <v>369</v>
      </c>
      <c r="IE14" s="100" t="s">
        <v>369</v>
      </c>
      <c r="IF14" s="100" t="s">
        <v>369</v>
      </c>
      <c r="IG14" s="132">
        <v>0</v>
      </c>
      <c r="IH14" s="132">
        <v>8.3333333333333259E-2</v>
      </c>
      <c r="II14" s="132">
        <v>0.13541666666666663</v>
      </c>
      <c r="IJ14" s="132">
        <v>0.140625</v>
      </c>
      <c r="IK14" s="132">
        <v>0.14583333333333326</v>
      </c>
      <c r="IL14" s="132">
        <v>0.15624999999999989</v>
      </c>
      <c r="IM14" s="132">
        <v>0.16145833333333337</v>
      </c>
      <c r="IN14" s="132">
        <v>0.16666666666666663</v>
      </c>
      <c r="IO14" s="132">
        <v>0.17187499999999989</v>
      </c>
      <c r="IP14" s="132">
        <v>0.17708333333333326</v>
      </c>
      <c r="IQ14" s="132">
        <v>0.18749999999999989</v>
      </c>
      <c r="IR14" s="132">
        <v>0.19270833333333326</v>
      </c>
      <c r="IS14" s="132">
        <v>0.19791666666666663</v>
      </c>
      <c r="IT14" s="132">
        <v>8.3333333333333259E-2</v>
      </c>
      <c r="IU14" s="132">
        <v>0.13541666666666663</v>
      </c>
      <c r="IV14" s="132">
        <v>0.140625</v>
      </c>
      <c r="IW14" s="132">
        <v>0.14583333333333326</v>
      </c>
      <c r="IX14" s="132">
        <v>0.15624999999999989</v>
      </c>
      <c r="IY14" s="132">
        <v>0.16145833333333337</v>
      </c>
      <c r="IZ14" s="132">
        <v>0.16666666666666663</v>
      </c>
      <c r="JA14" s="132">
        <v>0.17708333333333326</v>
      </c>
      <c r="JB14" s="132">
        <v>0.18749999999999989</v>
      </c>
      <c r="JC14" s="100">
        <v>46.875342360000005</v>
      </c>
      <c r="JD14" s="100">
        <v>54.168559500000001</v>
      </c>
      <c r="JE14" s="100">
        <v>57.925158719999999</v>
      </c>
      <c r="JF14" s="100">
        <v>58.329701100000001</v>
      </c>
      <c r="JG14" s="100">
        <v>58.74</v>
      </c>
      <c r="JH14" s="100">
        <v>59.578161060000006</v>
      </c>
      <c r="JI14" s="100">
        <v>60.006258180000003</v>
      </c>
      <c r="JJ14" s="100">
        <v>60.440640480000006</v>
      </c>
      <c r="JK14" s="100">
        <v>60.881317706368385</v>
      </c>
      <c r="JL14" s="100">
        <v>61.328495580000009</v>
      </c>
      <c r="JM14" s="100">
        <v>62.242901160000002</v>
      </c>
      <c r="JN14" s="100">
        <v>62.710412820000002</v>
      </c>
      <c r="JO14" s="100">
        <v>63.185032020000008</v>
      </c>
      <c r="JP14" s="100">
        <v>47.560192020000002</v>
      </c>
      <c r="JQ14" s="100">
        <v>50.425235520000001</v>
      </c>
      <c r="JR14" s="100">
        <v>50.73085974</v>
      </c>
      <c r="JS14" s="100">
        <v>51.040184580000002</v>
      </c>
      <c r="JT14" s="100">
        <v>51.670347300000003</v>
      </c>
      <c r="JU14" s="100">
        <v>51.991243920000002</v>
      </c>
      <c r="JV14" s="100">
        <v>52.316193599999998</v>
      </c>
      <c r="JW14" s="100">
        <v>52.978428360000002</v>
      </c>
      <c r="JX14" s="100">
        <v>53.657638980000002</v>
      </c>
      <c r="JY14" s="100" t="s">
        <v>369</v>
      </c>
      <c r="JZ14" s="100" t="s">
        <v>369</v>
      </c>
      <c r="KA14" s="100" t="s">
        <v>369</v>
      </c>
      <c r="KB14" s="100" t="s">
        <v>369</v>
      </c>
      <c r="KC14" s="100" t="s">
        <v>369</v>
      </c>
      <c r="KD14" s="100" t="s">
        <v>369</v>
      </c>
      <c r="KE14" s="100" t="s">
        <v>369</v>
      </c>
      <c r="KF14" s="100" t="s">
        <v>369</v>
      </c>
      <c r="KG14" s="100" t="s">
        <v>369</v>
      </c>
      <c r="KH14" s="100" t="s">
        <v>369</v>
      </c>
      <c r="KI14" s="100" t="s">
        <v>369</v>
      </c>
      <c r="KJ14" s="100" t="s">
        <v>369</v>
      </c>
      <c r="KK14" s="100" t="s">
        <v>369</v>
      </c>
      <c r="KL14" s="100" t="s">
        <v>369</v>
      </c>
      <c r="KM14" s="100" t="s">
        <v>369</v>
      </c>
      <c r="KN14" s="100" t="s">
        <v>369</v>
      </c>
      <c r="KO14" s="100" t="s">
        <v>369</v>
      </c>
      <c r="KP14" s="100" t="s">
        <v>369</v>
      </c>
      <c r="KQ14" s="100" t="s">
        <v>369</v>
      </c>
      <c r="KR14" s="100" t="s">
        <v>369</v>
      </c>
      <c r="KS14" s="100" t="s">
        <v>369</v>
      </c>
      <c r="KT14" s="100" t="s">
        <v>369</v>
      </c>
      <c r="KU14" s="132" t="s">
        <v>765</v>
      </c>
      <c r="KV14" s="132" t="s">
        <v>765</v>
      </c>
      <c r="KW14" s="132" t="s">
        <v>765</v>
      </c>
      <c r="KX14" s="132" t="s">
        <v>765</v>
      </c>
      <c r="KY14" s="132" t="s">
        <v>765</v>
      </c>
      <c r="KZ14" s="132" t="s">
        <v>765</v>
      </c>
      <c r="LA14" s="132" t="s">
        <v>765</v>
      </c>
      <c r="LB14" s="132" t="s">
        <v>765</v>
      </c>
      <c r="LC14" s="132" t="s">
        <v>765</v>
      </c>
      <c r="LD14" s="132" t="s">
        <v>765</v>
      </c>
      <c r="LE14" s="132">
        <v>0.14583333333333326</v>
      </c>
      <c r="LF14" s="132" t="s">
        <v>765</v>
      </c>
      <c r="LG14" s="132" t="s">
        <v>765</v>
      </c>
      <c r="LH14" s="132" t="s">
        <v>765</v>
      </c>
      <c r="LI14" s="132" t="s">
        <v>765</v>
      </c>
      <c r="LJ14" s="132" t="s">
        <v>765</v>
      </c>
      <c r="LK14" s="132" t="s">
        <v>765</v>
      </c>
      <c r="LL14" s="132">
        <v>0.16145833333333337</v>
      </c>
      <c r="LM14" s="132">
        <v>0.18749999999999989</v>
      </c>
      <c r="LN14" s="132" t="s">
        <v>765</v>
      </c>
      <c r="LO14" s="132" t="s">
        <v>765</v>
      </c>
      <c r="LP14" s="132" t="s">
        <v>765</v>
      </c>
      <c r="LQ14" s="132">
        <v>0.13541666666666663</v>
      </c>
      <c r="LR14" s="132">
        <v>0.13541666666666663</v>
      </c>
      <c r="LS14" s="132" t="s">
        <v>765</v>
      </c>
      <c r="LT14" s="132">
        <v>0</v>
      </c>
      <c r="LU14" s="132" t="s">
        <v>765</v>
      </c>
      <c r="LV14" s="100" t="s">
        <v>765</v>
      </c>
      <c r="LW14" s="100" t="s">
        <v>765</v>
      </c>
      <c r="LX14" s="100" t="s">
        <v>765</v>
      </c>
      <c r="LY14" s="100" t="s">
        <v>765</v>
      </c>
      <c r="LZ14" s="100" t="s">
        <v>765</v>
      </c>
      <c r="MA14" s="100" t="s">
        <v>765</v>
      </c>
      <c r="MB14" s="100" t="s">
        <v>765</v>
      </c>
      <c r="MC14" s="100" t="s">
        <v>765</v>
      </c>
      <c r="MD14" s="100" t="s">
        <v>765</v>
      </c>
      <c r="ME14" s="100" t="s">
        <v>765</v>
      </c>
      <c r="MF14" s="100" t="s">
        <v>765</v>
      </c>
      <c r="MG14" s="100" t="s">
        <v>765</v>
      </c>
      <c r="MH14" s="100" t="s">
        <v>765</v>
      </c>
      <c r="MI14" s="100" t="s">
        <v>765</v>
      </c>
      <c r="MJ14" s="100" t="s">
        <v>765</v>
      </c>
      <c r="MK14" s="100" t="s">
        <v>765</v>
      </c>
      <c r="ML14" s="100" t="s">
        <v>765</v>
      </c>
      <c r="MM14" s="100" t="s">
        <v>765</v>
      </c>
      <c r="MN14" s="100" t="s">
        <v>765</v>
      </c>
      <c r="MO14" s="100" t="s">
        <v>765</v>
      </c>
      <c r="MP14" s="100" t="s">
        <v>765</v>
      </c>
      <c r="MQ14" s="100" t="s">
        <v>765</v>
      </c>
      <c r="MR14" s="100" t="s">
        <v>765</v>
      </c>
      <c r="MS14" s="100" t="s">
        <v>765</v>
      </c>
      <c r="MT14" s="100" t="s">
        <v>765</v>
      </c>
      <c r="MU14" s="100" t="s">
        <v>765</v>
      </c>
      <c r="MV14" s="100" t="s">
        <v>765</v>
      </c>
      <c r="MW14" s="100" t="s">
        <v>765</v>
      </c>
      <c r="MX14" s="100" t="s">
        <v>765</v>
      </c>
      <c r="MY14" s="100" t="s">
        <v>765</v>
      </c>
      <c r="MZ14" s="100" t="s">
        <v>765</v>
      </c>
      <c r="NA14" s="100" t="s">
        <v>765</v>
      </c>
      <c r="NB14" s="100" t="s">
        <v>765</v>
      </c>
      <c r="NC14" s="100" t="s">
        <v>765</v>
      </c>
      <c r="ND14" s="100" t="s">
        <v>765</v>
      </c>
      <c r="NE14" s="100" t="s">
        <v>765</v>
      </c>
      <c r="NF14" s="100" t="s">
        <v>765</v>
      </c>
      <c r="NG14" s="100" t="s">
        <v>765</v>
      </c>
      <c r="NH14" s="100" t="s">
        <v>765</v>
      </c>
      <c r="NI14" s="100" t="s">
        <v>765</v>
      </c>
      <c r="NJ14" s="100" t="s">
        <v>765</v>
      </c>
      <c r="NK14" s="100" t="s">
        <v>765</v>
      </c>
      <c r="NL14" s="100" t="s">
        <v>765</v>
      </c>
      <c r="NM14" s="100" t="s">
        <v>765</v>
      </c>
      <c r="NN14" s="100" t="s">
        <v>765</v>
      </c>
      <c r="NO14" s="100" t="s">
        <v>765</v>
      </c>
      <c r="NP14" s="100" t="s">
        <v>765</v>
      </c>
      <c r="NQ14" s="100" t="s">
        <v>765</v>
      </c>
      <c r="NR14" s="100" t="s">
        <v>765</v>
      </c>
      <c r="NS14" s="100" t="s">
        <v>765</v>
      </c>
      <c r="NT14" s="100" t="s">
        <v>765</v>
      </c>
      <c r="NU14" s="100" t="s">
        <v>765</v>
      </c>
      <c r="NV14" s="100" t="s">
        <v>765</v>
      </c>
      <c r="NW14" s="100" t="s">
        <v>765</v>
      </c>
      <c r="NZ14" s="131">
        <v>0.08</v>
      </c>
      <c r="OA14" s="100">
        <v>46.247547522825009</v>
      </c>
      <c r="OB14" s="100">
        <v>46.383953927539423</v>
      </c>
      <c r="OC14" s="100">
        <v>46.337824368000007</v>
      </c>
      <c r="OD14" s="100">
        <v>46.159850000000006</v>
      </c>
      <c r="OE14" s="100">
        <v>46.383953927539423</v>
      </c>
      <c r="OF14" s="100">
        <v>46.337824368000007</v>
      </c>
      <c r="OG14" s="100">
        <v>46.074636665200003</v>
      </c>
      <c r="OH14" s="100">
        <v>46.074636665200003</v>
      </c>
      <c r="OI14" s="100">
        <v>46.247547522825009</v>
      </c>
      <c r="OJ14" s="100">
        <v>46.625288211425008</v>
      </c>
      <c r="OK14" s="100">
        <v>46.159850000000006</v>
      </c>
      <c r="OL14" s="100">
        <v>46.074636665200003</v>
      </c>
      <c r="OM14" s="100">
        <v>46.074636665200003</v>
      </c>
      <c r="ON14" s="100">
        <v>46.247547522825009</v>
      </c>
      <c r="OO14" s="100">
        <v>46.337824368000007</v>
      </c>
      <c r="OP14" s="100">
        <v>46.383953927539423</v>
      </c>
      <c r="OQ14" s="100">
        <v>46.575546188187509</v>
      </c>
      <c r="OR14" s="100">
        <v>46.292327925112502</v>
      </c>
      <c r="OS14" s="100">
        <v>46.526568617100004</v>
      </c>
      <c r="OT14" s="100">
        <v>46.337824368000007</v>
      </c>
      <c r="OU14" s="100">
        <v>46.292327925112502</v>
      </c>
      <c r="OV14" s="100">
        <v>46.337824368000007</v>
      </c>
      <c r="OW14" s="100">
        <v>46.074636665200003</v>
      </c>
      <c r="OX14" s="100">
        <v>46.074636665200003</v>
      </c>
      <c r="OY14" s="100">
        <v>46.337824368000007</v>
      </c>
      <c r="OZ14" s="100">
        <v>54.040800000000004</v>
      </c>
      <c r="PA14" s="100">
        <v>46.337824368000007</v>
      </c>
      <c r="PB14" s="100">
        <v>0</v>
      </c>
      <c r="PC14" s="100">
        <v>0</v>
      </c>
      <c r="PD14" s="100">
        <v>0</v>
      </c>
      <c r="PE14" s="100">
        <v>0</v>
      </c>
      <c r="PF14" s="100">
        <v>0</v>
      </c>
      <c r="PG14" s="100">
        <v>0</v>
      </c>
      <c r="PH14" s="100">
        <v>0</v>
      </c>
      <c r="PI14" s="100">
        <v>0</v>
      </c>
      <c r="PJ14" s="100">
        <v>0</v>
      </c>
      <c r="PK14" s="100">
        <v>0</v>
      </c>
      <c r="PL14" s="100">
        <v>0</v>
      </c>
      <c r="PM14" s="100">
        <v>0</v>
      </c>
      <c r="PN14" s="100">
        <v>0</v>
      </c>
      <c r="PO14" s="100">
        <v>0</v>
      </c>
      <c r="PP14" s="100">
        <v>0</v>
      </c>
      <c r="PQ14" s="100">
        <v>0</v>
      </c>
      <c r="PR14" s="100">
        <v>0</v>
      </c>
      <c r="PS14" s="100">
        <v>0</v>
      </c>
      <c r="PT14" s="100">
        <v>0</v>
      </c>
      <c r="PU14" s="100">
        <v>0</v>
      </c>
      <c r="PV14" s="100">
        <v>0</v>
      </c>
      <c r="PW14" s="100">
        <v>0</v>
      </c>
      <c r="PX14" s="100">
        <v>0</v>
      </c>
      <c r="PY14" s="100">
        <v>0</v>
      </c>
      <c r="PZ14" s="100">
        <v>0</v>
      </c>
      <c r="QA14" s="100">
        <v>0</v>
      </c>
      <c r="QB14" s="100">
        <v>0</v>
      </c>
      <c r="QC14" s="100">
        <v>0</v>
      </c>
      <c r="QD14" s="100">
        <v>13.421730921988168</v>
      </c>
      <c r="QE14" s="100">
        <v>0</v>
      </c>
      <c r="QF14" s="100">
        <v>11.090973519999999</v>
      </c>
      <c r="QG14" s="100">
        <v>13.415989813728459</v>
      </c>
      <c r="QH14" s="100">
        <v>0</v>
      </c>
      <c r="QI14" s="100">
        <v>0</v>
      </c>
      <c r="QJ14" s="100">
        <v>10.210672396468544</v>
      </c>
      <c r="QK14" s="100">
        <v>0</v>
      </c>
      <c r="QL14" s="100">
        <v>15.924245437366295</v>
      </c>
      <c r="QM14" s="100">
        <v>11.090973519999999</v>
      </c>
      <c r="QN14" s="100">
        <v>9.0057595849020817</v>
      </c>
      <c r="QO14" s="100">
        <v>9.5966556978111832</v>
      </c>
      <c r="QP14" s="100">
        <v>0</v>
      </c>
      <c r="QQ14" s="100">
        <v>0</v>
      </c>
      <c r="QR14" s="100">
        <v>13.92910136444009</v>
      </c>
      <c r="QS14" s="100">
        <v>0</v>
      </c>
      <c r="QT14" s="100">
        <v>0</v>
      </c>
      <c r="QU14" s="100">
        <v>14.885409730142369</v>
      </c>
      <c r="QV14" s="100">
        <v>0</v>
      </c>
      <c r="QW14" s="100">
        <v>0</v>
      </c>
      <c r="QX14" s="100">
        <v>0</v>
      </c>
      <c r="QY14" s="100">
        <v>0</v>
      </c>
      <c r="QZ14" s="100">
        <v>0</v>
      </c>
      <c r="RA14" s="100">
        <v>0</v>
      </c>
      <c r="RB14" s="100">
        <v>0</v>
      </c>
      <c r="RC14" s="100">
        <v>0</v>
      </c>
      <c r="RD14" s="100">
        <v>46.247547522825009</v>
      </c>
      <c r="RE14" s="100">
        <v>59.805684849527594</v>
      </c>
      <c r="RF14" s="100">
        <v>46.337824368000007</v>
      </c>
      <c r="RG14" s="100">
        <v>57.250823520000004</v>
      </c>
      <c r="RH14" s="100">
        <v>59.799943741267882</v>
      </c>
      <c r="RI14" s="100">
        <v>46.337824368000007</v>
      </c>
      <c r="RJ14" s="100">
        <v>46.074636665200003</v>
      </c>
      <c r="RK14" s="100">
        <v>56.285309061668549</v>
      </c>
      <c r="RL14" s="100">
        <v>46.247547522825009</v>
      </c>
      <c r="RM14" s="100">
        <v>62.549533648791304</v>
      </c>
      <c r="RN14" s="100">
        <v>57.250823520000004</v>
      </c>
      <c r="RO14" s="100">
        <v>55.080396250102083</v>
      </c>
      <c r="RP14" s="100">
        <v>55.67129236301119</v>
      </c>
      <c r="RQ14" s="100">
        <v>46.247547522825009</v>
      </c>
      <c r="RR14" s="100">
        <v>46.337824368000007</v>
      </c>
      <c r="RS14" s="100">
        <v>60.313055291979509</v>
      </c>
      <c r="RT14" s="100">
        <v>46.575546188187509</v>
      </c>
      <c r="RU14" s="100">
        <v>46.292327925112502</v>
      </c>
      <c r="RV14" s="100">
        <v>61.411978347242375</v>
      </c>
      <c r="RW14" s="100">
        <v>46.337824368000007</v>
      </c>
      <c r="RX14" s="100">
        <v>46.292327925112502</v>
      </c>
      <c r="RY14" s="100">
        <v>46.337824368000007</v>
      </c>
      <c r="RZ14" s="100">
        <v>46.074636665200003</v>
      </c>
      <c r="SA14" s="100">
        <v>46.074636665200003</v>
      </c>
      <c r="SB14" s="100">
        <v>46.337824368000007</v>
      </c>
      <c r="SC14" s="100">
        <v>54.040800000000004</v>
      </c>
      <c r="SD14" s="100">
        <v>46.337824368000007</v>
      </c>
      <c r="SE14" s="100">
        <v>48.258310458600015</v>
      </c>
      <c r="SF14" s="100">
        <v>48.400647576562875</v>
      </c>
      <c r="SG14" s="100">
        <v>48.352512384000008</v>
      </c>
      <c r="SH14" s="100">
        <v>48.166800000000002</v>
      </c>
      <c r="SI14" s="100">
        <v>48.400647576562875</v>
      </c>
      <c r="SJ14" s="100">
        <v>48.352512384000008</v>
      </c>
      <c r="SK14" s="100">
        <v>48.077881737600002</v>
      </c>
      <c r="SL14" s="100">
        <v>48.077881737600002</v>
      </c>
      <c r="SM14" s="100">
        <v>48.258310458600015</v>
      </c>
      <c r="SN14" s="100">
        <v>48.652474655400013</v>
      </c>
      <c r="SO14" s="100">
        <v>48.166800000000002</v>
      </c>
      <c r="SP14" s="100">
        <v>48.077881737600002</v>
      </c>
      <c r="SQ14" s="100">
        <v>48.077881737600002</v>
      </c>
      <c r="SR14" s="100">
        <v>48.258310458600015</v>
      </c>
      <c r="SS14" s="100">
        <v>48.352512384000008</v>
      </c>
      <c r="ST14" s="100">
        <v>48.400647576562875</v>
      </c>
      <c r="SU14" s="100">
        <v>48.600569935500005</v>
      </c>
      <c r="SV14" s="100">
        <v>48.305037834899998</v>
      </c>
      <c r="SW14" s="100">
        <v>48.549462904800009</v>
      </c>
      <c r="SX14" s="100">
        <v>48.352512384000008</v>
      </c>
      <c r="SY14" s="100">
        <v>48.305037834899998</v>
      </c>
      <c r="SZ14" s="100">
        <v>48.352512384000008</v>
      </c>
      <c r="TA14" s="100">
        <v>48.077881737600002</v>
      </c>
      <c r="TB14" s="100">
        <v>48.077881737600002</v>
      </c>
      <c r="TC14" s="100">
        <v>48.352512384000008</v>
      </c>
      <c r="TD14" s="100">
        <v>48.166800000000002</v>
      </c>
      <c r="TE14" s="100">
        <v>48.352512384000008</v>
      </c>
    </row>
    <row r="15" spans="1:525" s="112" customFormat="1" ht="15" customHeight="1" x14ac:dyDescent="0.2">
      <c r="A15" s="12" t="s">
        <v>720</v>
      </c>
      <c r="B15" s="12" t="s">
        <v>17</v>
      </c>
      <c r="C15" s="14">
        <v>100185962</v>
      </c>
      <c r="D15" s="13" t="s">
        <v>91</v>
      </c>
      <c r="E15" s="14" t="s">
        <v>199</v>
      </c>
      <c r="F15" s="141" t="s">
        <v>33</v>
      </c>
      <c r="G15" s="14">
        <v>60</v>
      </c>
      <c r="H15" s="14" t="s">
        <v>32</v>
      </c>
      <c r="I15" s="141" t="s">
        <v>116</v>
      </c>
      <c r="J15" s="14" t="s">
        <v>117</v>
      </c>
      <c r="K15" s="142" t="s">
        <v>108</v>
      </c>
      <c r="L15" s="14" t="s">
        <v>62</v>
      </c>
      <c r="M15" s="14" t="s">
        <v>19</v>
      </c>
      <c r="N15" s="128" t="s">
        <v>63</v>
      </c>
      <c r="O15" s="128" t="s">
        <v>136</v>
      </c>
      <c r="P15" s="128">
        <v>0</v>
      </c>
      <c r="Q15" s="128" t="s">
        <v>34</v>
      </c>
      <c r="R15" s="128" t="s">
        <v>21</v>
      </c>
      <c r="S15" s="129">
        <v>0</v>
      </c>
      <c r="T15" s="130">
        <v>0</v>
      </c>
      <c r="U15" s="100">
        <v>13.38</v>
      </c>
      <c r="V15" s="131">
        <v>0</v>
      </c>
      <c r="W15" s="131">
        <v>0</v>
      </c>
      <c r="X15" s="131"/>
      <c r="Y15" s="131">
        <v>0.19</v>
      </c>
      <c r="Z15" s="131">
        <v>0.20499999999999999</v>
      </c>
      <c r="AA15" s="131">
        <v>0.2</v>
      </c>
      <c r="AB15" s="131">
        <v>0.18</v>
      </c>
      <c r="AC15" s="131">
        <v>0.20499999999999999</v>
      </c>
      <c r="AD15" s="131">
        <v>0.2</v>
      </c>
      <c r="AE15" s="131">
        <v>0.17</v>
      </c>
      <c r="AF15" s="131">
        <v>0.17</v>
      </c>
      <c r="AG15" s="131">
        <v>0.19</v>
      </c>
      <c r="AH15" s="131">
        <v>0.23</v>
      </c>
      <c r="AI15" s="131">
        <v>0.18</v>
      </c>
      <c r="AJ15" s="131">
        <v>0.17</v>
      </c>
      <c r="AK15" s="131">
        <v>0.17</v>
      </c>
      <c r="AL15" s="131">
        <v>0.19</v>
      </c>
      <c r="AM15" s="131">
        <v>0.2</v>
      </c>
      <c r="AN15" s="131">
        <v>0.20499999999999999</v>
      </c>
      <c r="AO15" s="131">
        <v>0.22500000000000001</v>
      </c>
      <c r="AP15" s="131">
        <v>0.19500000000000001</v>
      </c>
      <c r="AQ15" s="131">
        <v>0.22</v>
      </c>
      <c r="AR15" s="131">
        <v>0.2</v>
      </c>
      <c r="AS15" s="131">
        <v>0.19500000000000001</v>
      </c>
      <c r="AT15" s="131">
        <v>0.2</v>
      </c>
      <c r="AU15" s="131">
        <v>0.17</v>
      </c>
      <c r="AV15" s="131">
        <v>0.17</v>
      </c>
      <c r="AW15" s="131">
        <v>0.2</v>
      </c>
      <c r="AX15" s="131">
        <v>0.18</v>
      </c>
      <c r="AY15" s="131">
        <v>0.2</v>
      </c>
      <c r="AZ15" s="131">
        <v>7.0000000000000007E-2</v>
      </c>
      <c r="BA15" s="131">
        <v>7.0000000000000007E-2</v>
      </c>
      <c r="BB15" s="131">
        <v>7.0000000000000007E-2</v>
      </c>
      <c r="BC15" s="131">
        <v>7.0000000000000007E-2</v>
      </c>
      <c r="BD15" s="131">
        <v>7.0000000000000007E-2</v>
      </c>
      <c r="BE15" s="131">
        <v>7.0000000000000007E-2</v>
      </c>
      <c r="BF15" s="131">
        <v>7.0000000000000007E-2</v>
      </c>
      <c r="BG15" s="131">
        <v>7.0000000000000007E-2</v>
      </c>
      <c r="BH15" s="131">
        <v>7.0000000000000007E-2</v>
      </c>
      <c r="BI15" s="131">
        <v>7.0000000000000007E-2</v>
      </c>
      <c r="BJ15" s="131">
        <v>0.12</v>
      </c>
      <c r="BK15" s="131">
        <v>7.0000000000000007E-2</v>
      </c>
      <c r="BL15" s="131">
        <v>7.0000000000000007E-2</v>
      </c>
      <c r="BM15" s="131">
        <v>7.0000000000000007E-2</v>
      </c>
      <c r="BN15" s="131">
        <v>7.0000000000000007E-2</v>
      </c>
      <c r="BO15" s="131">
        <v>7.0000000000000007E-2</v>
      </c>
      <c r="BP15" s="131">
        <v>7.0000000000000007E-2</v>
      </c>
      <c r="BQ15" s="131">
        <v>0.12</v>
      </c>
      <c r="BR15" s="131">
        <v>0.12</v>
      </c>
      <c r="BS15" s="131">
        <v>7.0000000000000007E-2</v>
      </c>
      <c r="BT15" s="131">
        <v>7.0000000000000007E-2</v>
      </c>
      <c r="BU15" s="131">
        <v>7.0000000000000007E-2</v>
      </c>
      <c r="BV15" s="131">
        <v>0.12</v>
      </c>
      <c r="BW15" s="131">
        <v>0.12</v>
      </c>
      <c r="BX15" s="131">
        <v>7.0000000000000007E-2</v>
      </c>
      <c r="BY15" s="131">
        <v>0.18</v>
      </c>
      <c r="BZ15" s="131">
        <v>7.0000000000000007E-2</v>
      </c>
      <c r="CA15" s="131" t="s">
        <v>369</v>
      </c>
      <c r="CB15" s="131" t="s">
        <v>425</v>
      </c>
      <c r="CC15" s="131" t="s">
        <v>369</v>
      </c>
      <c r="CD15" s="131" t="s">
        <v>425</v>
      </c>
      <c r="CE15" s="131" t="s">
        <v>425</v>
      </c>
      <c r="CF15" s="131" t="s">
        <v>369</v>
      </c>
      <c r="CG15" s="131" t="s">
        <v>369</v>
      </c>
      <c r="CH15" s="131" t="s">
        <v>425</v>
      </c>
      <c r="CI15" s="131" t="s">
        <v>369</v>
      </c>
      <c r="CJ15" s="131" t="s">
        <v>425</v>
      </c>
      <c r="CK15" s="131" t="s">
        <v>425</v>
      </c>
      <c r="CL15" s="131" t="s">
        <v>425</v>
      </c>
      <c r="CM15" s="131" t="s">
        <v>425</v>
      </c>
      <c r="CN15" s="131" t="s">
        <v>369</v>
      </c>
      <c r="CO15" s="131" t="s">
        <v>369</v>
      </c>
      <c r="CP15" s="131" t="s">
        <v>425</v>
      </c>
      <c r="CQ15" s="131" t="s">
        <v>369</v>
      </c>
      <c r="CR15" s="131" t="s">
        <v>369</v>
      </c>
      <c r="CS15" s="131" t="s">
        <v>425</v>
      </c>
      <c r="CT15" s="131" t="s">
        <v>369</v>
      </c>
      <c r="CU15" s="131" t="s">
        <v>369</v>
      </c>
      <c r="CV15" s="131" t="s">
        <v>369</v>
      </c>
      <c r="CW15" s="131" t="s">
        <v>369</v>
      </c>
      <c r="CX15" s="131" t="s">
        <v>369</v>
      </c>
      <c r="CY15" s="131" t="s">
        <v>369</v>
      </c>
      <c r="CZ15" s="131" t="s">
        <v>369</v>
      </c>
      <c r="DA15" s="131" t="s">
        <v>369</v>
      </c>
      <c r="DB15" s="131" t="s">
        <v>369</v>
      </c>
      <c r="DC15" s="131" t="s">
        <v>425</v>
      </c>
      <c r="DD15" s="131" t="s">
        <v>369</v>
      </c>
      <c r="DE15" s="131" t="s">
        <v>425</v>
      </c>
      <c r="DF15" s="131" t="s">
        <v>425</v>
      </c>
      <c r="DG15" s="131" t="s">
        <v>369</v>
      </c>
      <c r="DH15" s="131" t="s">
        <v>369</v>
      </c>
      <c r="DI15" s="131" t="s">
        <v>425</v>
      </c>
      <c r="DJ15" s="131" t="s">
        <v>369</v>
      </c>
      <c r="DK15" s="131" t="s">
        <v>425</v>
      </c>
      <c r="DL15" s="131" t="s">
        <v>425</v>
      </c>
      <c r="DM15" s="131" t="s">
        <v>425</v>
      </c>
      <c r="DN15" s="131" t="s">
        <v>425</v>
      </c>
      <c r="DO15" s="131" t="s">
        <v>369</v>
      </c>
      <c r="DP15" s="131" t="s">
        <v>369</v>
      </c>
      <c r="DQ15" s="131" t="s">
        <v>425</v>
      </c>
      <c r="DR15" s="131" t="s">
        <v>369</v>
      </c>
      <c r="DS15" s="131" t="s">
        <v>369</v>
      </c>
      <c r="DT15" s="131" t="s">
        <v>425</v>
      </c>
      <c r="DU15" s="131" t="s">
        <v>369</v>
      </c>
      <c r="DV15" s="131" t="s">
        <v>369</v>
      </c>
      <c r="DW15" s="131" t="s">
        <v>369</v>
      </c>
      <c r="DX15" s="131" t="s">
        <v>369</v>
      </c>
      <c r="DY15" s="131" t="s">
        <v>369</v>
      </c>
      <c r="DZ15" s="131" t="s">
        <v>369</v>
      </c>
      <c r="EA15" s="131" t="s">
        <v>369</v>
      </c>
      <c r="EB15" s="131" t="s">
        <v>369</v>
      </c>
      <c r="EC15" s="131" t="s">
        <v>369</v>
      </c>
      <c r="ED15" s="131" t="s">
        <v>425</v>
      </c>
      <c r="EE15" s="131" t="s">
        <v>369</v>
      </c>
      <c r="EF15" s="131" t="s">
        <v>425</v>
      </c>
      <c r="EG15" s="131" t="s">
        <v>425</v>
      </c>
      <c r="EH15" s="131" t="s">
        <v>369</v>
      </c>
      <c r="EI15" s="131" t="s">
        <v>369</v>
      </c>
      <c r="EJ15" s="131" t="s">
        <v>425</v>
      </c>
      <c r="EK15" s="131" t="s">
        <v>369</v>
      </c>
      <c r="EL15" s="131" t="s">
        <v>425</v>
      </c>
      <c r="EM15" s="131" t="s">
        <v>425</v>
      </c>
      <c r="EN15" s="131" t="s">
        <v>425</v>
      </c>
      <c r="EO15" s="131" t="s">
        <v>425</v>
      </c>
      <c r="EP15" s="131" t="s">
        <v>369</v>
      </c>
      <c r="EQ15" s="131" t="s">
        <v>369</v>
      </c>
      <c r="ER15" s="131" t="s">
        <v>425</v>
      </c>
      <c r="ES15" s="131" t="s">
        <v>369</v>
      </c>
      <c r="ET15" s="131" t="s">
        <v>369</v>
      </c>
      <c r="EU15" s="131" t="s">
        <v>425</v>
      </c>
      <c r="EV15" s="131" t="s">
        <v>369</v>
      </c>
      <c r="EW15" s="131" t="s">
        <v>369</v>
      </c>
      <c r="EX15" s="131" t="s">
        <v>369</v>
      </c>
      <c r="EY15" s="131" t="s">
        <v>369</v>
      </c>
      <c r="EZ15" s="131" t="s">
        <v>369</v>
      </c>
      <c r="FA15" s="131" t="s">
        <v>369</v>
      </c>
      <c r="FB15" s="131" t="s">
        <v>369</v>
      </c>
      <c r="FC15" s="131" t="s">
        <v>369</v>
      </c>
      <c r="FD15" s="132">
        <v>0.12903225806451601</v>
      </c>
      <c r="FE15" s="132">
        <v>0.14516129032258052</v>
      </c>
      <c r="FF15" s="132">
        <v>0.13978494623655902</v>
      </c>
      <c r="FG15" s="132">
        <v>0.11827956989247301</v>
      </c>
      <c r="FH15" s="132">
        <v>0.14516129032258052</v>
      </c>
      <c r="FI15" s="132">
        <v>0.13978494623655902</v>
      </c>
      <c r="FJ15" s="132">
        <v>0.10752688172043012</v>
      </c>
      <c r="FK15" s="132">
        <v>0.10752688172043012</v>
      </c>
      <c r="FL15" s="132">
        <v>0.12903225806451601</v>
      </c>
      <c r="FM15" s="132">
        <v>0.17204301075268813</v>
      </c>
      <c r="FN15" s="132">
        <v>6.8181818181818121E-2</v>
      </c>
      <c r="FO15" s="132">
        <v>0.10752688172043012</v>
      </c>
      <c r="FP15" s="132">
        <v>0.10752688172043012</v>
      </c>
      <c r="FQ15" s="132">
        <v>0.12903225806451601</v>
      </c>
      <c r="FR15" s="132">
        <v>0.13978494623655902</v>
      </c>
      <c r="FS15" s="132">
        <v>0.14516129032258052</v>
      </c>
      <c r="FT15" s="132">
        <v>0.16666666666666663</v>
      </c>
      <c r="FU15" s="132">
        <v>8.5227272727272818E-2</v>
      </c>
      <c r="FV15" s="132">
        <v>0.11363636363636365</v>
      </c>
      <c r="FW15" s="132">
        <v>0.13978494623655902</v>
      </c>
      <c r="FX15" s="132">
        <v>0.13440860215053763</v>
      </c>
      <c r="FY15" s="132">
        <v>0.13978494623655902</v>
      </c>
      <c r="FZ15" s="132">
        <v>5.6818181818181879E-2</v>
      </c>
      <c r="GA15" s="132">
        <v>5.6818181818181879E-2</v>
      </c>
      <c r="GB15" s="132">
        <v>0.13978494623655902</v>
      </c>
      <c r="GC15" s="132">
        <v>0</v>
      </c>
      <c r="GD15" s="132">
        <v>0.13978494623655902</v>
      </c>
      <c r="GE15" s="100">
        <v>11.433970242688002</v>
      </c>
      <c r="GF15" s="100">
        <v>11.649707022016001</v>
      </c>
      <c r="GG15" s="100">
        <v>11.5768912</v>
      </c>
      <c r="GH15" s="100">
        <v>11.294528000000001</v>
      </c>
      <c r="GI15" s="100">
        <v>11.649707022016001</v>
      </c>
      <c r="GJ15" s="100">
        <v>11.5768912</v>
      </c>
      <c r="GK15" s="100">
        <v>11.158451526656002</v>
      </c>
      <c r="GL15" s="100">
        <v>11.158451526656002</v>
      </c>
      <c r="GM15" s="100">
        <v>11.433970242688002</v>
      </c>
      <c r="GN15" s="100">
        <v>12.027938175680001</v>
      </c>
      <c r="GO15" s="100">
        <v>11.294528000000001</v>
      </c>
      <c r="GP15" s="100">
        <v>11.158451526656002</v>
      </c>
      <c r="GQ15" s="100">
        <v>11.158451526656002</v>
      </c>
      <c r="GR15" s="100">
        <v>11.433970242688002</v>
      </c>
      <c r="GS15" s="100">
        <v>11.5768912</v>
      </c>
      <c r="GT15" s="100">
        <v>11.649707022016001</v>
      </c>
      <c r="GU15" s="100">
        <v>11.950344768320003</v>
      </c>
      <c r="GV15" s="100">
        <v>11.504990234752002</v>
      </c>
      <c r="GW15" s="100">
        <v>11.873733984896003</v>
      </c>
      <c r="GX15" s="100">
        <v>11.5768912</v>
      </c>
      <c r="GY15" s="100">
        <v>11.504990234752002</v>
      </c>
      <c r="GZ15" s="100">
        <v>11.5768912</v>
      </c>
      <c r="HA15" s="100">
        <v>11.158451526656002</v>
      </c>
      <c r="HB15" s="100">
        <v>11.158451526656002</v>
      </c>
      <c r="HC15" s="100">
        <v>11.5768912</v>
      </c>
      <c r="HD15" s="100">
        <v>11.294528000000001</v>
      </c>
      <c r="HE15" s="100">
        <v>11.5768912</v>
      </c>
      <c r="HF15" s="100">
        <v>15.338263987701458</v>
      </c>
      <c r="HG15" s="100">
        <v>15.627667196119415</v>
      </c>
      <c r="HH15" s="100">
        <v>15.52998736340539</v>
      </c>
      <c r="HI15" s="100">
        <v>15.151207183810138</v>
      </c>
      <c r="HJ15" s="100">
        <v>15.627667196119415</v>
      </c>
      <c r="HK15" s="100">
        <v>15.52998736340539</v>
      </c>
      <c r="HL15" s="100">
        <v>14.968665439659594</v>
      </c>
      <c r="HM15" s="100">
        <v>14.968665439659594</v>
      </c>
      <c r="HN15" s="100">
        <v>15.338263987701458</v>
      </c>
      <c r="HO15" s="100">
        <v>16.135050822290847</v>
      </c>
      <c r="HP15" s="100">
        <v>15.151207183810138</v>
      </c>
      <c r="HQ15" s="100">
        <v>14.968665439659594</v>
      </c>
      <c r="HR15" s="100">
        <v>14.968665439659594</v>
      </c>
      <c r="HS15" s="100">
        <v>15.338263987701458</v>
      </c>
      <c r="HT15" s="100">
        <v>15.52998736340539</v>
      </c>
      <c r="HU15" s="100">
        <v>15.627667196119415</v>
      </c>
      <c r="HV15" s="100">
        <v>16.030962028938074</v>
      </c>
      <c r="HW15" s="100">
        <v>15.433534778473257</v>
      </c>
      <c r="HX15" s="100">
        <v>15.928191390610291</v>
      </c>
      <c r="HY15" s="100">
        <v>15.52998736340539</v>
      </c>
      <c r="HZ15" s="100">
        <v>15.433534778473257</v>
      </c>
      <c r="IA15" s="100">
        <v>15.52998736340539</v>
      </c>
      <c r="IB15" s="100">
        <v>14.968665439659594</v>
      </c>
      <c r="IC15" s="100">
        <v>14.968665439659594</v>
      </c>
      <c r="ID15" s="100">
        <v>15.52998736340539</v>
      </c>
      <c r="IE15" s="100">
        <v>15.151207183810138</v>
      </c>
      <c r="IF15" s="100">
        <v>15.52998736340539</v>
      </c>
      <c r="IG15" s="132">
        <v>0</v>
      </c>
      <c r="IH15" s="132">
        <v>5.3763440860215006E-2</v>
      </c>
      <c r="II15" s="132">
        <v>0.10752688172043012</v>
      </c>
      <c r="IJ15" s="132">
        <v>0.11290322580645162</v>
      </c>
      <c r="IK15" s="132">
        <v>0.11827956989247301</v>
      </c>
      <c r="IL15" s="132">
        <v>0.12903225806451601</v>
      </c>
      <c r="IM15" s="132">
        <v>0.13440860215053763</v>
      </c>
      <c r="IN15" s="132">
        <v>0.13978494623655902</v>
      </c>
      <c r="IO15" s="132">
        <v>0.14516129032258052</v>
      </c>
      <c r="IP15" s="132">
        <v>0.15053763440860202</v>
      </c>
      <c r="IQ15" s="132">
        <v>0.16129032258064513</v>
      </c>
      <c r="IR15" s="132">
        <v>0.16666666666666663</v>
      </c>
      <c r="IS15" s="132">
        <v>0.17204301075268813</v>
      </c>
      <c r="IT15" s="132">
        <v>5.3763440860215006E-2</v>
      </c>
      <c r="IU15" s="132">
        <v>0.10752688172043012</v>
      </c>
      <c r="IV15" s="132">
        <v>0.11290322580645162</v>
      </c>
      <c r="IW15" s="132">
        <v>0.11827956989247301</v>
      </c>
      <c r="IX15" s="132">
        <v>0.12903225806451601</v>
      </c>
      <c r="IY15" s="132">
        <v>0.13440860215053763</v>
      </c>
      <c r="IZ15" s="132">
        <v>0.13978494623655902</v>
      </c>
      <c r="JA15" s="132">
        <v>0.15053763440860202</v>
      </c>
      <c r="JB15" s="132">
        <v>0.16129032258064513</v>
      </c>
      <c r="JC15" s="100">
        <v>9.261512960000001</v>
      </c>
      <c r="JD15" s="100">
        <v>10.524444491904001</v>
      </c>
      <c r="JE15" s="100">
        <v>11.158451526656002</v>
      </c>
      <c r="JF15" s="100">
        <v>11.226071865792001</v>
      </c>
      <c r="JG15" s="100">
        <v>11.294528000000001</v>
      </c>
      <c r="JH15" s="100">
        <v>11.433970242688002</v>
      </c>
      <c r="JI15" s="100">
        <v>11.504990234752002</v>
      </c>
      <c r="JJ15" s="100">
        <v>11.5768912</v>
      </c>
      <c r="JK15" s="100">
        <v>11.649707022016001</v>
      </c>
      <c r="JL15" s="100">
        <v>11.723437700800002</v>
      </c>
      <c r="JM15" s="100">
        <v>11.873733984896003</v>
      </c>
      <c r="JN15" s="100">
        <v>11.950344768320003</v>
      </c>
      <c r="JO15" s="100">
        <v>12.027938175680001</v>
      </c>
      <c r="JP15" s="100">
        <v>9.3968214054400026</v>
      </c>
      <c r="JQ15" s="100">
        <v>9.9629031488000006</v>
      </c>
      <c r="JR15" s="100">
        <v>10.023283695488001</v>
      </c>
      <c r="JS15" s="100">
        <v>10.084398386496002</v>
      </c>
      <c r="JT15" s="100">
        <v>10.208897968640002</v>
      </c>
      <c r="JU15" s="100">
        <v>10.272305448832002</v>
      </c>
      <c r="JV15" s="100">
        <v>10.336503545984002</v>
      </c>
      <c r="JW15" s="100">
        <v>10.467350652864001</v>
      </c>
      <c r="JX15" s="100">
        <v>10.601540940032002</v>
      </c>
      <c r="JY15" s="100">
        <v>12.423989890724313</v>
      </c>
      <c r="JZ15" s="100">
        <v>14.118167575603595</v>
      </c>
      <c r="KA15" s="100">
        <v>14.968665439659594</v>
      </c>
      <c r="KB15" s="100">
        <v>15.059375717069063</v>
      </c>
      <c r="KC15" s="100">
        <v>15.151207183810138</v>
      </c>
      <c r="KD15" s="100">
        <v>15.338263987701458</v>
      </c>
      <c r="KE15" s="100">
        <v>15.433534778473257</v>
      </c>
      <c r="KF15" s="100">
        <v>15.52998736340539</v>
      </c>
      <c r="KG15" s="100">
        <v>15.627667196119415</v>
      </c>
      <c r="KH15" s="100">
        <v>15.726574276615327</v>
      </c>
      <c r="KI15" s="100">
        <v>15.928191390610291</v>
      </c>
      <c r="KJ15" s="100">
        <v>16.030962028938074</v>
      </c>
      <c r="KK15" s="100">
        <v>16.135050822290847</v>
      </c>
      <c r="KL15" s="100">
        <v>12.990554338847435</v>
      </c>
      <c r="KM15" s="100">
        <v>13.773129140480926</v>
      </c>
      <c r="KN15" s="100">
        <v>13.856601704118848</v>
      </c>
      <c r="KO15" s="100">
        <v>13.941089179211403</v>
      </c>
      <c r="KP15" s="100">
        <v>14.113202547894684</v>
      </c>
      <c r="KQ15" s="100">
        <v>14.200859669530168</v>
      </c>
      <c r="KR15" s="100">
        <v>14.289609772732177</v>
      </c>
      <c r="KS15" s="100">
        <v>14.470498221992433</v>
      </c>
      <c r="KT15" s="100">
        <v>14.656008421876862</v>
      </c>
      <c r="KU15" s="132" t="s">
        <v>765</v>
      </c>
      <c r="KV15" s="132" t="s">
        <v>765</v>
      </c>
      <c r="KW15" s="132" t="s">
        <v>765</v>
      </c>
      <c r="KX15" s="132" t="s">
        <v>765</v>
      </c>
      <c r="KY15" s="132" t="s">
        <v>765</v>
      </c>
      <c r="KZ15" s="132" t="s">
        <v>765</v>
      </c>
      <c r="LA15" s="132" t="s">
        <v>765</v>
      </c>
      <c r="LB15" s="132" t="s">
        <v>765</v>
      </c>
      <c r="LC15" s="132" t="s">
        <v>765</v>
      </c>
      <c r="LD15" s="132" t="s">
        <v>765</v>
      </c>
      <c r="LE15" s="132">
        <v>6.8181818181818121E-2</v>
      </c>
      <c r="LF15" s="132" t="s">
        <v>765</v>
      </c>
      <c r="LG15" s="132" t="s">
        <v>765</v>
      </c>
      <c r="LH15" s="132" t="s">
        <v>765</v>
      </c>
      <c r="LI15" s="132" t="s">
        <v>765</v>
      </c>
      <c r="LJ15" s="132" t="s">
        <v>765</v>
      </c>
      <c r="LK15" s="132" t="s">
        <v>765</v>
      </c>
      <c r="LL15" s="132">
        <v>8.5227272727272818E-2</v>
      </c>
      <c r="LM15" s="132">
        <v>0.11363636363636365</v>
      </c>
      <c r="LN15" s="132" t="s">
        <v>765</v>
      </c>
      <c r="LO15" s="132" t="s">
        <v>765</v>
      </c>
      <c r="LP15" s="132" t="s">
        <v>765</v>
      </c>
      <c r="LQ15" s="132">
        <v>5.6818181818181879E-2</v>
      </c>
      <c r="LR15" s="132">
        <v>5.6818181818181879E-2</v>
      </c>
      <c r="LS15" s="132" t="s">
        <v>765</v>
      </c>
      <c r="LT15" s="132">
        <v>0</v>
      </c>
      <c r="LU15" s="132" t="s">
        <v>765</v>
      </c>
      <c r="LV15" s="100" t="s">
        <v>765</v>
      </c>
      <c r="LW15" s="100" t="s">
        <v>765</v>
      </c>
      <c r="LX15" s="100" t="s">
        <v>765</v>
      </c>
      <c r="LY15" s="100" t="s">
        <v>765</v>
      </c>
      <c r="LZ15" s="100" t="s">
        <v>765</v>
      </c>
      <c r="MA15" s="100" t="s">
        <v>765</v>
      </c>
      <c r="MB15" s="100" t="s">
        <v>765</v>
      </c>
      <c r="MC15" s="100" t="s">
        <v>765</v>
      </c>
      <c r="MD15" s="100" t="s">
        <v>765</v>
      </c>
      <c r="ME15" s="100" t="s">
        <v>765</v>
      </c>
      <c r="MF15" s="100" t="s">
        <v>765</v>
      </c>
      <c r="MG15" s="100" t="s">
        <v>765</v>
      </c>
      <c r="MH15" s="100" t="s">
        <v>765</v>
      </c>
      <c r="MI15" s="100" t="s">
        <v>765</v>
      </c>
      <c r="MJ15" s="100" t="s">
        <v>765</v>
      </c>
      <c r="MK15" s="100" t="s">
        <v>765</v>
      </c>
      <c r="ML15" s="100" t="s">
        <v>765</v>
      </c>
      <c r="MM15" s="100" t="s">
        <v>765</v>
      </c>
      <c r="MN15" s="100" t="s">
        <v>765</v>
      </c>
      <c r="MO15" s="100" t="s">
        <v>765</v>
      </c>
      <c r="MP15" s="100" t="s">
        <v>765</v>
      </c>
      <c r="MQ15" s="100" t="s">
        <v>765</v>
      </c>
      <c r="MR15" s="100" t="s">
        <v>765</v>
      </c>
      <c r="MS15" s="100" t="s">
        <v>765</v>
      </c>
      <c r="MT15" s="100" t="s">
        <v>765</v>
      </c>
      <c r="MU15" s="100" t="s">
        <v>765</v>
      </c>
      <c r="MV15" s="100" t="s">
        <v>765</v>
      </c>
      <c r="MW15" s="100" t="s">
        <v>765</v>
      </c>
      <c r="MX15" s="100" t="s">
        <v>765</v>
      </c>
      <c r="MY15" s="100" t="s">
        <v>765</v>
      </c>
      <c r="MZ15" s="100" t="s">
        <v>765</v>
      </c>
      <c r="NA15" s="100" t="s">
        <v>765</v>
      </c>
      <c r="NB15" s="100" t="s">
        <v>765</v>
      </c>
      <c r="NC15" s="100" t="s">
        <v>765</v>
      </c>
      <c r="ND15" s="100" t="s">
        <v>765</v>
      </c>
      <c r="NE15" s="100" t="s">
        <v>765</v>
      </c>
      <c r="NF15" s="100" t="s">
        <v>765</v>
      </c>
      <c r="NG15" s="100" t="s">
        <v>765</v>
      </c>
      <c r="NH15" s="100" t="s">
        <v>765</v>
      </c>
      <c r="NI15" s="100" t="s">
        <v>765</v>
      </c>
      <c r="NJ15" s="100" t="s">
        <v>765</v>
      </c>
      <c r="NK15" s="100" t="s">
        <v>765</v>
      </c>
      <c r="NL15" s="100" t="s">
        <v>765</v>
      </c>
      <c r="NM15" s="100" t="s">
        <v>765</v>
      </c>
      <c r="NN15" s="100" t="s">
        <v>765</v>
      </c>
      <c r="NO15" s="100" t="s">
        <v>765</v>
      </c>
      <c r="NP15" s="100" t="s">
        <v>765</v>
      </c>
      <c r="NQ15" s="100" t="s">
        <v>765</v>
      </c>
      <c r="NR15" s="100" t="s">
        <v>765</v>
      </c>
      <c r="NS15" s="100" t="s">
        <v>765</v>
      </c>
      <c r="NT15" s="100" t="s">
        <v>765</v>
      </c>
      <c r="NU15" s="100" t="s">
        <v>765</v>
      </c>
      <c r="NV15" s="100" t="s">
        <v>765</v>
      </c>
      <c r="NW15" s="100" t="s">
        <v>765</v>
      </c>
      <c r="NZ15" s="131">
        <v>0.08</v>
      </c>
      <c r="OA15" s="100">
        <v>9.1619297041409684</v>
      </c>
      <c r="OB15" s="100">
        <v>9.1619308773145214</v>
      </c>
      <c r="OC15" s="100">
        <v>9.1619267991397866</v>
      </c>
      <c r="OD15" s="100">
        <v>9.1619267991397866</v>
      </c>
      <c r="OE15" s="100">
        <v>9.1619308773145214</v>
      </c>
      <c r="OF15" s="100">
        <v>9.1619267991397866</v>
      </c>
      <c r="OG15" s="100">
        <v>9.1619285868328202</v>
      </c>
      <c r="OH15" s="100">
        <v>9.1619285868328202</v>
      </c>
      <c r="OI15" s="100">
        <v>9.1619297041409684</v>
      </c>
      <c r="OJ15" s="100">
        <v>9.1619262404857125</v>
      </c>
      <c r="OK15" s="100">
        <v>9.6824908218181847</v>
      </c>
      <c r="OL15" s="100">
        <v>9.1619285868328202</v>
      </c>
      <c r="OM15" s="100">
        <v>9.1619285868328202</v>
      </c>
      <c r="ON15" s="100">
        <v>9.1619297041409684</v>
      </c>
      <c r="OO15" s="100">
        <v>9.1619267991397866</v>
      </c>
      <c r="OP15" s="100">
        <v>9.1619308773145214</v>
      </c>
      <c r="OQ15" s="100">
        <v>9.1619309890453362</v>
      </c>
      <c r="OR15" s="100">
        <v>9.6824951907469679</v>
      </c>
      <c r="OS15" s="100">
        <v>9.6824903495015597</v>
      </c>
      <c r="OT15" s="100">
        <v>9.1619267991397866</v>
      </c>
      <c r="OU15" s="100">
        <v>9.1619309331799279</v>
      </c>
      <c r="OV15" s="100">
        <v>9.1619267991397866</v>
      </c>
      <c r="OW15" s="100">
        <v>9.6824927110846843</v>
      </c>
      <c r="OX15" s="100">
        <v>9.6824927110846843</v>
      </c>
      <c r="OY15" s="100">
        <v>9.1619267991397866</v>
      </c>
      <c r="OZ15" s="100">
        <v>10.390965760000002</v>
      </c>
      <c r="PA15" s="100">
        <v>9.1619267991397866</v>
      </c>
      <c r="PB15" s="100">
        <v>0</v>
      </c>
      <c r="PC15" s="100">
        <v>0</v>
      </c>
      <c r="PD15" s="100">
        <v>0</v>
      </c>
      <c r="PE15" s="100">
        <v>0</v>
      </c>
      <c r="PF15" s="100">
        <v>0</v>
      </c>
      <c r="PG15" s="100">
        <v>0</v>
      </c>
      <c r="PH15" s="100">
        <v>0</v>
      </c>
      <c r="PI15" s="100">
        <v>0</v>
      </c>
      <c r="PJ15" s="100">
        <v>0</v>
      </c>
      <c r="PK15" s="100">
        <v>0</v>
      </c>
      <c r="PL15" s="100">
        <v>0</v>
      </c>
      <c r="PM15" s="100">
        <v>0</v>
      </c>
      <c r="PN15" s="100">
        <v>0</v>
      </c>
      <c r="PO15" s="100">
        <v>0</v>
      </c>
      <c r="PP15" s="100">
        <v>0</v>
      </c>
      <c r="PQ15" s="100">
        <v>0</v>
      </c>
      <c r="PR15" s="100">
        <v>0</v>
      </c>
      <c r="PS15" s="100">
        <v>0</v>
      </c>
      <c r="PT15" s="100">
        <v>0</v>
      </c>
      <c r="PU15" s="100">
        <v>0</v>
      </c>
      <c r="PV15" s="100">
        <v>0</v>
      </c>
      <c r="PW15" s="100">
        <v>0</v>
      </c>
      <c r="PX15" s="100">
        <v>0</v>
      </c>
      <c r="PY15" s="100">
        <v>0</v>
      </c>
      <c r="PZ15" s="100">
        <v>0</v>
      </c>
      <c r="QA15" s="100">
        <v>0</v>
      </c>
      <c r="QB15" s="100">
        <v>0</v>
      </c>
      <c r="QC15" s="100">
        <v>0</v>
      </c>
      <c r="QD15" s="100">
        <v>0</v>
      </c>
      <c r="QE15" s="100">
        <v>0</v>
      </c>
      <c r="QF15" s="100">
        <v>0</v>
      </c>
      <c r="QG15" s="100">
        <v>0</v>
      </c>
      <c r="QH15" s="100">
        <v>0</v>
      </c>
      <c r="QI15" s="100">
        <v>0</v>
      </c>
      <c r="QJ15" s="100">
        <v>0</v>
      </c>
      <c r="QK15" s="100">
        <v>0</v>
      </c>
      <c r="QL15" s="100">
        <v>0</v>
      </c>
      <c r="QM15" s="100">
        <v>0</v>
      </c>
      <c r="QN15" s="100">
        <v>0</v>
      </c>
      <c r="QO15" s="100">
        <v>0</v>
      </c>
      <c r="QP15" s="100">
        <v>0</v>
      </c>
      <c r="QQ15" s="100">
        <v>0</v>
      </c>
      <c r="QR15" s="100">
        <v>0</v>
      </c>
      <c r="QS15" s="100">
        <v>0</v>
      </c>
      <c r="QT15" s="100">
        <v>0</v>
      </c>
      <c r="QU15" s="100">
        <v>0</v>
      </c>
      <c r="QV15" s="100">
        <v>0</v>
      </c>
      <c r="QW15" s="100">
        <v>0</v>
      </c>
      <c r="QX15" s="100">
        <v>0</v>
      </c>
      <c r="QY15" s="100">
        <v>0</v>
      </c>
      <c r="QZ15" s="100">
        <v>0</v>
      </c>
      <c r="RA15" s="100">
        <v>0</v>
      </c>
      <c r="RB15" s="100">
        <v>0</v>
      </c>
      <c r="RC15" s="100">
        <v>0</v>
      </c>
      <c r="RD15" s="100">
        <v>9.1619297041409684</v>
      </c>
      <c r="RE15" s="100">
        <v>9.1619308773145214</v>
      </c>
      <c r="RF15" s="100">
        <v>9.1619267991397866</v>
      </c>
      <c r="RG15" s="100">
        <v>9.1619267991397866</v>
      </c>
      <c r="RH15" s="100">
        <v>9.1619308773145214</v>
      </c>
      <c r="RI15" s="100">
        <v>9.1619267991397866</v>
      </c>
      <c r="RJ15" s="100">
        <v>9.1619285868328202</v>
      </c>
      <c r="RK15" s="100">
        <v>9.1619285868328202</v>
      </c>
      <c r="RL15" s="100">
        <v>9.1619297041409684</v>
      </c>
      <c r="RM15" s="100">
        <v>9.1619262404857125</v>
      </c>
      <c r="RN15" s="100">
        <v>9.6824908218181847</v>
      </c>
      <c r="RO15" s="100">
        <v>9.1619285868328202</v>
      </c>
      <c r="RP15" s="100">
        <v>9.1619285868328202</v>
      </c>
      <c r="RQ15" s="100">
        <v>9.1619297041409684</v>
      </c>
      <c r="RR15" s="100">
        <v>9.1619267991397866</v>
      </c>
      <c r="RS15" s="100">
        <v>9.1619308773145214</v>
      </c>
      <c r="RT15" s="100">
        <v>9.1619309890453362</v>
      </c>
      <c r="RU15" s="100">
        <v>9.6824951907469679</v>
      </c>
      <c r="RV15" s="100">
        <v>9.6824903495015597</v>
      </c>
      <c r="RW15" s="100">
        <v>9.1619267991397866</v>
      </c>
      <c r="RX15" s="100">
        <v>9.1619309331799279</v>
      </c>
      <c r="RY15" s="100">
        <v>9.1619267991397866</v>
      </c>
      <c r="RZ15" s="100">
        <v>9.6824927110846843</v>
      </c>
      <c r="SA15" s="100">
        <v>9.6824927110846843</v>
      </c>
      <c r="SB15" s="100">
        <v>9.1619267991397866</v>
      </c>
      <c r="SC15" s="100">
        <v>10.390965760000002</v>
      </c>
      <c r="SD15" s="100">
        <v>9.1619267991397866</v>
      </c>
      <c r="SE15" s="100">
        <v>9.2615158965772828</v>
      </c>
      <c r="SF15" s="100">
        <v>9.2615170825027224</v>
      </c>
      <c r="SG15" s="100">
        <v>9.261512960000001</v>
      </c>
      <c r="SH15" s="100">
        <v>9.261512960000001</v>
      </c>
      <c r="SI15" s="100">
        <v>9.2615170825027224</v>
      </c>
      <c r="SJ15" s="100">
        <v>9.261512960000001</v>
      </c>
      <c r="SK15" s="100">
        <v>9.2615147671244813</v>
      </c>
      <c r="SL15" s="100">
        <v>9.2615147671244813</v>
      </c>
      <c r="SM15" s="100">
        <v>9.2615158965772828</v>
      </c>
      <c r="SN15" s="100">
        <v>9.2615123952736003</v>
      </c>
      <c r="SO15" s="100">
        <v>9.2615129600000028</v>
      </c>
      <c r="SP15" s="100">
        <v>9.2615147671244813</v>
      </c>
      <c r="SQ15" s="100">
        <v>9.2615147671244813</v>
      </c>
      <c r="SR15" s="100">
        <v>9.2615158965772828</v>
      </c>
      <c r="SS15" s="100">
        <v>9.261512960000001</v>
      </c>
      <c r="ST15" s="100">
        <v>9.2615170825027224</v>
      </c>
      <c r="SU15" s="100">
        <v>9.2615171954480022</v>
      </c>
      <c r="SV15" s="100">
        <v>9.2615171389753606</v>
      </c>
      <c r="SW15" s="100">
        <v>9.2615125082188818</v>
      </c>
      <c r="SX15" s="100">
        <v>9.261512960000001</v>
      </c>
      <c r="SY15" s="100">
        <v>9.2615171389753623</v>
      </c>
      <c r="SZ15" s="100">
        <v>9.261512960000001</v>
      </c>
      <c r="TA15" s="100">
        <v>9.2615147671244813</v>
      </c>
      <c r="TB15" s="100">
        <v>9.2615147671244813</v>
      </c>
      <c r="TC15" s="100">
        <v>9.261512960000001</v>
      </c>
      <c r="TD15" s="100">
        <v>9.261512960000001</v>
      </c>
      <c r="TE15" s="100">
        <v>9.261512960000001</v>
      </c>
    </row>
    <row r="16" spans="1:525" s="112" customFormat="1" ht="15" customHeight="1" x14ac:dyDescent="0.2">
      <c r="A16" s="12" t="s">
        <v>99</v>
      </c>
      <c r="B16" s="12" t="s">
        <v>17</v>
      </c>
      <c r="C16" s="14">
        <v>100185967</v>
      </c>
      <c r="D16" s="13" t="s">
        <v>90</v>
      </c>
      <c r="E16" s="14" t="s">
        <v>199</v>
      </c>
      <c r="F16" s="141" t="s">
        <v>31</v>
      </c>
      <c r="G16" s="14">
        <v>60</v>
      </c>
      <c r="H16" s="14" t="s">
        <v>30</v>
      </c>
      <c r="I16" s="141" t="s">
        <v>118</v>
      </c>
      <c r="J16" s="14" t="s">
        <v>117</v>
      </c>
      <c r="K16" s="142" t="s">
        <v>109</v>
      </c>
      <c r="L16" s="14" t="s">
        <v>62</v>
      </c>
      <c r="M16" s="14" t="s">
        <v>19</v>
      </c>
      <c r="N16" s="128" t="s">
        <v>63</v>
      </c>
      <c r="O16" s="128" t="s">
        <v>136</v>
      </c>
      <c r="P16" s="128">
        <v>3</v>
      </c>
      <c r="Q16" s="128" t="s">
        <v>20</v>
      </c>
      <c r="R16" s="128" t="s">
        <v>21</v>
      </c>
      <c r="S16" s="129">
        <v>0</v>
      </c>
      <c r="T16" s="130">
        <v>0</v>
      </c>
      <c r="U16" s="100">
        <v>24.17</v>
      </c>
      <c r="V16" s="131">
        <v>0</v>
      </c>
      <c r="W16" s="131">
        <v>0</v>
      </c>
      <c r="X16" s="131"/>
      <c r="Y16" s="131">
        <v>0.19</v>
      </c>
      <c r="Z16" s="131">
        <v>0.20499999999999999</v>
      </c>
      <c r="AA16" s="131">
        <v>0.2</v>
      </c>
      <c r="AB16" s="131">
        <v>0.18</v>
      </c>
      <c r="AC16" s="131">
        <v>0.20499999999999999</v>
      </c>
      <c r="AD16" s="131">
        <v>0.2</v>
      </c>
      <c r="AE16" s="131">
        <v>0.17</v>
      </c>
      <c r="AF16" s="131">
        <v>0.17</v>
      </c>
      <c r="AG16" s="131">
        <v>0.19</v>
      </c>
      <c r="AH16" s="131">
        <v>0.23</v>
      </c>
      <c r="AI16" s="131">
        <v>0.18</v>
      </c>
      <c r="AJ16" s="131">
        <v>0.17</v>
      </c>
      <c r="AK16" s="131">
        <v>0.17</v>
      </c>
      <c r="AL16" s="131">
        <v>0.19</v>
      </c>
      <c r="AM16" s="131">
        <v>0.2</v>
      </c>
      <c r="AN16" s="131">
        <v>0.20499999999999999</v>
      </c>
      <c r="AO16" s="131">
        <v>0.22500000000000001</v>
      </c>
      <c r="AP16" s="131">
        <v>0.19500000000000001</v>
      </c>
      <c r="AQ16" s="131">
        <v>0.22</v>
      </c>
      <c r="AR16" s="131">
        <v>0.2</v>
      </c>
      <c r="AS16" s="131">
        <v>0.19500000000000001</v>
      </c>
      <c r="AT16" s="131">
        <v>0.2</v>
      </c>
      <c r="AU16" s="131">
        <v>0.17</v>
      </c>
      <c r="AV16" s="131">
        <v>0.17</v>
      </c>
      <c r="AW16" s="131">
        <v>0.2</v>
      </c>
      <c r="AX16" s="131">
        <v>0.18</v>
      </c>
      <c r="AY16" s="131">
        <v>0.2</v>
      </c>
      <c r="AZ16" s="131">
        <v>7.0000000000000007E-2</v>
      </c>
      <c r="BA16" s="131">
        <v>7.0000000000000007E-2</v>
      </c>
      <c r="BB16" s="131">
        <v>7.0000000000000007E-2</v>
      </c>
      <c r="BC16" s="131">
        <v>7.0000000000000007E-2</v>
      </c>
      <c r="BD16" s="131">
        <v>7.0000000000000007E-2</v>
      </c>
      <c r="BE16" s="131">
        <v>7.0000000000000007E-2</v>
      </c>
      <c r="BF16" s="131">
        <v>7.0000000000000007E-2</v>
      </c>
      <c r="BG16" s="131">
        <v>7.0000000000000007E-2</v>
      </c>
      <c r="BH16" s="131">
        <v>7.0000000000000007E-2</v>
      </c>
      <c r="BI16" s="131">
        <v>7.0000000000000007E-2</v>
      </c>
      <c r="BJ16" s="131">
        <v>0.12</v>
      </c>
      <c r="BK16" s="131">
        <v>7.0000000000000007E-2</v>
      </c>
      <c r="BL16" s="131">
        <v>7.0000000000000007E-2</v>
      </c>
      <c r="BM16" s="131">
        <v>7.0000000000000007E-2</v>
      </c>
      <c r="BN16" s="131">
        <v>7.0000000000000007E-2</v>
      </c>
      <c r="BO16" s="131">
        <v>7.0000000000000007E-2</v>
      </c>
      <c r="BP16" s="131">
        <v>7.0000000000000007E-2</v>
      </c>
      <c r="BQ16" s="131">
        <v>0.12</v>
      </c>
      <c r="BR16" s="131">
        <v>0.12</v>
      </c>
      <c r="BS16" s="131">
        <v>7.0000000000000007E-2</v>
      </c>
      <c r="BT16" s="131">
        <v>7.0000000000000007E-2</v>
      </c>
      <c r="BU16" s="131">
        <v>7.0000000000000007E-2</v>
      </c>
      <c r="BV16" s="131">
        <v>0.12</v>
      </c>
      <c r="BW16" s="131">
        <v>0.12</v>
      </c>
      <c r="BX16" s="131">
        <v>7.0000000000000007E-2</v>
      </c>
      <c r="BY16" s="131">
        <v>0.18</v>
      </c>
      <c r="BZ16" s="131">
        <v>7.0000000000000007E-2</v>
      </c>
      <c r="CA16" s="131" t="s">
        <v>369</v>
      </c>
      <c r="CB16" s="131" t="s">
        <v>425</v>
      </c>
      <c r="CC16" s="131" t="s">
        <v>369</v>
      </c>
      <c r="CD16" s="131" t="s">
        <v>425</v>
      </c>
      <c r="CE16" s="131" t="s">
        <v>425</v>
      </c>
      <c r="CF16" s="131" t="s">
        <v>369</v>
      </c>
      <c r="CG16" s="131" t="s">
        <v>369</v>
      </c>
      <c r="CH16" s="131" t="s">
        <v>425</v>
      </c>
      <c r="CI16" s="131" t="s">
        <v>369</v>
      </c>
      <c r="CJ16" s="131" t="s">
        <v>425</v>
      </c>
      <c r="CK16" s="131" t="s">
        <v>425</v>
      </c>
      <c r="CL16" s="131" t="s">
        <v>425</v>
      </c>
      <c r="CM16" s="131" t="s">
        <v>425</v>
      </c>
      <c r="CN16" s="131" t="s">
        <v>369</v>
      </c>
      <c r="CO16" s="131" t="s">
        <v>369</v>
      </c>
      <c r="CP16" s="131" t="s">
        <v>425</v>
      </c>
      <c r="CQ16" s="131" t="s">
        <v>369</v>
      </c>
      <c r="CR16" s="131" t="s">
        <v>369</v>
      </c>
      <c r="CS16" s="131" t="s">
        <v>425</v>
      </c>
      <c r="CT16" s="131" t="s">
        <v>369</v>
      </c>
      <c r="CU16" s="131" t="s">
        <v>369</v>
      </c>
      <c r="CV16" s="131" t="s">
        <v>369</v>
      </c>
      <c r="CW16" s="131" t="s">
        <v>369</v>
      </c>
      <c r="CX16" s="131" t="s">
        <v>369</v>
      </c>
      <c r="CY16" s="131" t="s">
        <v>369</v>
      </c>
      <c r="CZ16" s="131" t="s">
        <v>369</v>
      </c>
      <c r="DA16" s="131" t="s">
        <v>369</v>
      </c>
      <c r="DB16" s="131" t="s">
        <v>369</v>
      </c>
      <c r="DC16" s="131" t="s">
        <v>425</v>
      </c>
      <c r="DD16" s="131" t="s">
        <v>369</v>
      </c>
      <c r="DE16" s="131" t="s">
        <v>425</v>
      </c>
      <c r="DF16" s="131" t="s">
        <v>425</v>
      </c>
      <c r="DG16" s="131" t="s">
        <v>369</v>
      </c>
      <c r="DH16" s="131" t="s">
        <v>369</v>
      </c>
      <c r="DI16" s="131" t="s">
        <v>425</v>
      </c>
      <c r="DJ16" s="131" t="s">
        <v>369</v>
      </c>
      <c r="DK16" s="131" t="s">
        <v>425</v>
      </c>
      <c r="DL16" s="131" t="s">
        <v>425</v>
      </c>
      <c r="DM16" s="131" t="s">
        <v>425</v>
      </c>
      <c r="DN16" s="131" t="s">
        <v>425</v>
      </c>
      <c r="DO16" s="131" t="s">
        <v>369</v>
      </c>
      <c r="DP16" s="131" t="s">
        <v>369</v>
      </c>
      <c r="DQ16" s="131" t="s">
        <v>425</v>
      </c>
      <c r="DR16" s="131" t="s">
        <v>369</v>
      </c>
      <c r="DS16" s="131" t="s">
        <v>369</v>
      </c>
      <c r="DT16" s="131" t="s">
        <v>425</v>
      </c>
      <c r="DU16" s="131" t="s">
        <v>369</v>
      </c>
      <c r="DV16" s="131" t="s">
        <v>369</v>
      </c>
      <c r="DW16" s="131" t="s">
        <v>369</v>
      </c>
      <c r="DX16" s="131" t="s">
        <v>369</v>
      </c>
      <c r="DY16" s="131" t="s">
        <v>369</v>
      </c>
      <c r="DZ16" s="131" t="s">
        <v>369</v>
      </c>
      <c r="EA16" s="131" t="s">
        <v>369</v>
      </c>
      <c r="EB16" s="131" t="s">
        <v>369</v>
      </c>
      <c r="EC16" s="131" t="s">
        <v>369</v>
      </c>
      <c r="ED16" s="131" t="s">
        <v>425</v>
      </c>
      <c r="EE16" s="131" t="s">
        <v>369</v>
      </c>
      <c r="EF16" s="131" t="s">
        <v>425</v>
      </c>
      <c r="EG16" s="131" t="s">
        <v>425</v>
      </c>
      <c r="EH16" s="131" t="s">
        <v>369</v>
      </c>
      <c r="EI16" s="131" t="s">
        <v>369</v>
      </c>
      <c r="EJ16" s="131" t="s">
        <v>425</v>
      </c>
      <c r="EK16" s="131" t="s">
        <v>369</v>
      </c>
      <c r="EL16" s="131" t="s">
        <v>425</v>
      </c>
      <c r="EM16" s="131" t="s">
        <v>425</v>
      </c>
      <c r="EN16" s="131" t="s">
        <v>425</v>
      </c>
      <c r="EO16" s="131" t="s">
        <v>425</v>
      </c>
      <c r="EP16" s="131" t="s">
        <v>369</v>
      </c>
      <c r="EQ16" s="131" t="s">
        <v>369</v>
      </c>
      <c r="ER16" s="131" t="s">
        <v>425</v>
      </c>
      <c r="ES16" s="131" t="s">
        <v>369</v>
      </c>
      <c r="ET16" s="131" t="s">
        <v>369</v>
      </c>
      <c r="EU16" s="131" t="s">
        <v>425</v>
      </c>
      <c r="EV16" s="131" t="s">
        <v>369</v>
      </c>
      <c r="EW16" s="131" t="s">
        <v>369</v>
      </c>
      <c r="EX16" s="131" t="s">
        <v>369</v>
      </c>
      <c r="EY16" s="131" t="s">
        <v>369</v>
      </c>
      <c r="EZ16" s="131" t="s">
        <v>369</v>
      </c>
      <c r="FA16" s="131" t="s">
        <v>369</v>
      </c>
      <c r="FB16" s="131" t="s">
        <v>369</v>
      </c>
      <c r="FC16" s="131" t="s">
        <v>369</v>
      </c>
      <c r="FD16" s="132">
        <v>0.12903225806451601</v>
      </c>
      <c r="FE16" s="132">
        <v>0.14516129032258052</v>
      </c>
      <c r="FF16" s="132">
        <v>0.13978494623655902</v>
      </c>
      <c r="FG16" s="132">
        <v>0.11827956989247301</v>
      </c>
      <c r="FH16" s="132">
        <v>0.14516129032258052</v>
      </c>
      <c r="FI16" s="132">
        <v>0.13978494623655902</v>
      </c>
      <c r="FJ16" s="132">
        <v>0.10752688172043012</v>
      </c>
      <c r="FK16" s="132">
        <v>0.10752688172043012</v>
      </c>
      <c r="FL16" s="132">
        <v>0.12903225806451601</v>
      </c>
      <c r="FM16" s="132">
        <v>0.17204301075268813</v>
      </c>
      <c r="FN16" s="132">
        <v>6.8181818181818121E-2</v>
      </c>
      <c r="FO16" s="132">
        <v>0.10752688172043012</v>
      </c>
      <c r="FP16" s="132">
        <v>0.10752688172043012</v>
      </c>
      <c r="FQ16" s="132">
        <v>0.12903225806451601</v>
      </c>
      <c r="FR16" s="132">
        <v>0.13978494623655902</v>
      </c>
      <c r="FS16" s="132">
        <v>0.14516129032258052</v>
      </c>
      <c r="FT16" s="132">
        <v>0.16666666666666663</v>
      </c>
      <c r="FU16" s="132">
        <v>8.5227272727272818E-2</v>
      </c>
      <c r="FV16" s="132">
        <v>0.11363636363636365</v>
      </c>
      <c r="FW16" s="132">
        <v>0.13978494623655902</v>
      </c>
      <c r="FX16" s="132">
        <v>0.13440860215053763</v>
      </c>
      <c r="FY16" s="132">
        <v>0.13978494623655902</v>
      </c>
      <c r="FZ16" s="132">
        <v>5.6818181818181879E-2</v>
      </c>
      <c r="GA16" s="132">
        <v>5.6818181818181879E-2</v>
      </c>
      <c r="GB16" s="132">
        <v>0.13978494623655902</v>
      </c>
      <c r="GC16" s="132">
        <v>0</v>
      </c>
      <c r="GD16" s="132">
        <v>0.13978494623655902</v>
      </c>
      <c r="GE16" s="100">
        <v>24.17482248</v>
      </c>
      <c r="GF16" s="100">
        <v>24.63095436</v>
      </c>
      <c r="GG16" s="100">
        <v>24.476999999999997</v>
      </c>
      <c r="GH16" s="100">
        <v>23.88</v>
      </c>
      <c r="GI16" s="100">
        <v>24.63095436</v>
      </c>
      <c r="GJ16" s="100">
        <v>24.476999999999997</v>
      </c>
      <c r="GK16" s="100">
        <v>23.59229376</v>
      </c>
      <c r="GL16" s="100">
        <v>23.59229376</v>
      </c>
      <c r="GM16" s="100">
        <v>24.17482248</v>
      </c>
      <c r="GN16" s="100">
        <v>25.430647799999999</v>
      </c>
      <c r="GO16" s="100">
        <v>23.88</v>
      </c>
      <c r="GP16" s="100">
        <v>23.59229376</v>
      </c>
      <c r="GQ16" s="100">
        <v>23.59229376</v>
      </c>
      <c r="GR16" s="100">
        <v>24.17482248</v>
      </c>
      <c r="GS16" s="100">
        <v>24.476999999999997</v>
      </c>
      <c r="GT16" s="100">
        <v>24.63095436</v>
      </c>
      <c r="GU16" s="100">
        <v>25.266592199999998</v>
      </c>
      <c r="GV16" s="100">
        <v>24.324979920000001</v>
      </c>
      <c r="GW16" s="100">
        <v>25.104614160000001</v>
      </c>
      <c r="GX16" s="100">
        <v>24.476999999999997</v>
      </c>
      <c r="GY16" s="100">
        <v>24.324979920000001</v>
      </c>
      <c r="GZ16" s="100">
        <v>24.476999999999997</v>
      </c>
      <c r="HA16" s="100">
        <v>23.59229376</v>
      </c>
      <c r="HB16" s="100">
        <v>23.59229376</v>
      </c>
      <c r="HC16" s="100">
        <v>24.476999999999997</v>
      </c>
      <c r="HD16" s="100">
        <v>23.88</v>
      </c>
      <c r="HE16" s="100">
        <v>24.476999999999997</v>
      </c>
      <c r="HF16" s="100">
        <v>27.337065707609053</v>
      </c>
      <c r="HG16" s="100">
        <v>27.852862966729003</v>
      </c>
      <c r="HH16" s="100">
        <v>27.678770252758721</v>
      </c>
      <c r="HI16" s="100">
        <v>27.003678295374364</v>
      </c>
      <c r="HJ16" s="100">
        <v>27.852862966729003</v>
      </c>
      <c r="HK16" s="100">
        <v>27.678770252758721</v>
      </c>
      <c r="HL16" s="100">
        <v>26.678337979271692</v>
      </c>
      <c r="HM16" s="100">
        <v>26.678337979271692</v>
      </c>
      <c r="HN16" s="100">
        <v>27.337065707609053</v>
      </c>
      <c r="HO16" s="100">
        <v>28.757162145484497</v>
      </c>
      <c r="HP16" s="100">
        <v>27.003678295374364</v>
      </c>
      <c r="HQ16" s="100">
        <v>26.678337979271692</v>
      </c>
      <c r="HR16" s="100">
        <v>26.678337979271692</v>
      </c>
      <c r="HS16" s="100">
        <v>27.337065707609053</v>
      </c>
      <c r="HT16" s="100">
        <v>27.678770252758721</v>
      </c>
      <c r="HU16" s="100">
        <v>27.852862966729003</v>
      </c>
      <c r="HV16" s="100">
        <v>28.571646875595277</v>
      </c>
      <c r="HW16" s="100">
        <v>27.506864836730369</v>
      </c>
      <c r="HX16" s="100">
        <v>28.388480925717751</v>
      </c>
      <c r="HY16" s="100">
        <v>27.678770252758721</v>
      </c>
      <c r="HZ16" s="100">
        <v>27.506864836730369</v>
      </c>
      <c r="IA16" s="100">
        <v>27.678770252758721</v>
      </c>
      <c r="IB16" s="100">
        <v>26.678337979271692</v>
      </c>
      <c r="IC16" s="100">
        <v>26.678337979271692</v>
      </c>
      <c r="ID16" s="100">
        <v>27.678770252758721</v>
      </c>
      <c r="IE16" s="100">
        <v>27.003678295374364</v>
      </c>
      <c r="IF16" s="100">
        <v>27.678770252758721</v>
      </c>
      <c r="IG16" s="132">
        <v>0</v>
      </c>
      <c r="IH16" s="132">
        <v>5.3763440860215006E-2</v>
      </c>
      <c r="II16" s="132">
        <v>0.10752688172043012</v>
      </c>
      <c r="IJ16" s="132">
        <v>0.11290322580645162</v>
      </c>
      <c r="IK16" s="132">
        <v>0.11827956989247301</v>
      </c>
      <c r="IL16" s="132">
        <v>0.12903225806451601</v>
      </c>
      <c r="IM16" s="132">
        <v>0.13440860215053763</v>
      </c>
      <c r="IN16" s="132">
        <v>0.13978494623655902</v>
      </c>
      <c r="IO16" s="132">
        <v>0.14516129032258052</v>
      </c>
      <c r="IP16" s="132">
        <v>0.15053763440860202</v>
      </c>
      <c r="IQ16" s="132">
        <v>0.16129032258064513</v>
      </c>
      <c r="IR16" s="132">
        <v>0.16666666666666663</v>
      </c>
      <c r="IS16" s="132">
        <v>0.17204301075268813</v>
      </c>
      <c r="IT16" s="132">
        <v>5.3763440860215006E-2</v>
      </c>
      <c r="IU16" s="132">
        <v>0.10752688172043012</v>
      </c>
      <c r="IV16" s="132">
        <v>0.11290322580645162</v>
      </c>
      <c r="IW16" s="132">
        <v>0.11827956989247301</v>
      </c>
      <c r="IX16" s="132">
        <v>0.12903225806451601</v>
      </c>
      <c r="IY16" s="132">
        <v>0.13440860215053763</v>
      </c>
      <c r="IZ16" s="132">
        <v>0.13978494623655902</v>
      </c>
      <c r="JA16" s="132">
        <v>0.15053763440860202</v>
      </c>
      <c r="JB16" s="132">
        <v>0.16129032258064513</v>
      </c>
      <c r="JC16" s="100">
        <v>19.581599999999998</v>
      </c>
      <c r="JD16" s="100">
        <v>22.251813840000001</v>
      </c>
      <c r="JE16" s="100">
        <v>23.59229376</v>
      </c>
      <c r="JF16" s="100">
        <v>23.735263319999998</v>
      </c>
      <c r="JG16" s="100">
        <v>23.88</v>
      </c>
      <c r="JH16" s="100">
        <v>24.17482248</v>
      </c>
      <c r="JI16" s="100">
        <v>24.324979920000001</v>
      </c>
      <c r="JJ16" s="100">
        <v>24.476999999999997</v>
      </c>
      <c r="JK16" s="100">
        <v>24.63095436</v>
      </c>
      <c r="JL16" s="100">
        <v>24.786843000000001</v>
      </c>
      <c r="JM16" s="100">
        <v>25.104614160000001</v>
      </c>
      <c r="JN16" s="100">
        <v>25.266592199999998</v>
      </c>
      <c r="JO16" s="100">
        <v>25.430647799999999</v>
      </c>
      <c r="JP16" s="100">
        <v>19.8676824</v>
      </c>
      <c r="JQ16" s="100">
        <v>21.064547999999998</v>
      </c>
      <c r="JR16" s="100">
        <v>21.192210479999996</v>
      </c>
      <c r="JS16" s="100">
        <v>21.32142516</v>
      </c>
      <c r="JT16" s="100">
        <v>21.584654399999998</v>
      </c>
      <c r="JU16" s="100">
        <v>21.71871672</v>
      </c>
      <c r="JV16" s="100">
        <v>21.85445064</v>
      </c>
      <c r="JW16" s="100">
        <v>22.131100440000001</v>
      </c>
      <c r="JX16" s="100">
        <v>22.41481872</v>
      </c>
      <c r="JY16" s="100">
        <v>22.143016202206976</v>
      </c>
      <c r="JZ16" s="100">
        <v>25.16251350183915</v>
      </c>
      <c r="KA16" s="100">
        <v>26.678337979271692</v>
      </c>
      <c r="KB16" s="100">
        <v>26.8400090012261</v>
      </c>
      <c r="KC16" s="100">
        <v>27.003678295374364</v>
      </c>
      <c r="KD16" s="100">
        <v>27.337065707609053</v>
      </c>
      <c r="KE16" s="100">
        <v>27.506864836730369</v>
      </c>
      <c r="KF16" s="100">
        <v>27.678770252758721</v>
      </c>
      <c r="KG16" s="100">
        <v>27.852862966729003</v>
      </c>
      <c r="KH16" s="100">
        <v>28.029142978641207</v>
      </c>
      <c r="KI16" s="100">
        <v>28.388480925717751</v>
      </c>
      <c r="KJ16" s="100">
        <v>28.571646875595277</v>
      </c>
      <c r="KK16" s="100">
        <v>28.757162145484497</v>
      </c>
      <c r="KL16" s="100">
        <v>23.152792116766527</v>
      </c>
      <c r="KM16" s="100">
        <v>24.54755874684458</v>
      </c>
      <c r="KN16" s="100">
        <v>24.696330143580354</v>
      </c>
      <c r="KO16" s="100">
        <v>24.846910395682361</v>
      </c>
      <c r="KP16" s="100">
        <v>25.153664437249606</v>
      </c>
      <c r="KQ16" s="100">
        <v>25.309893883803042</v>
      </c>
      <c r="KR16" s="100">
        <v>25.468071328443177</v>
      </c>
      <c r="KS16" s="100">
        <v>25.790465011792225</v>
      </c>
      <c r="KT16" s="100">
        <v>26.121095944193609</v>
      </c>
      <c r="KU16" s="132" t="s">
        <v>765</v>
      </c>
      <c r="KV16" s="132" t="s">
        <v>765</v>
      </c>
      <c r="KW16" s="132" t="s">
        <v>765</v>
      </c>
      <c r="KX16" s="132" t="s">
        <v>765</v>
      </c>
      <c r="KY16" s="132" t="s">
        <v>765</v>
      </c>
      <c r="KZ16" s="132" t="s">
        <v>765</v>
      </c>
      <c r="LA16" s="132" t="s">
        <v>765</v>
      </c>
      <c r="LB16" s="132" t="s">
        <v>765</v>
      </c>
      <c r="LC16" s="132" t="s">
        <v>765</v>
      </c>
      <c r="LD16" s="132" t="s">
        <v>765</v>
      </c>
      <c r="LE16" s="132">
        <v>6.8181818181818121E-2</v>
      </c>
      <c r="LF16" s="132" t="s">
        <v>765</v>
      </c>
      <c r="LG16" s="132" t="s">
        <v>765</v>
      </c>
      <c r="LH16" s="132" t="s">
        <v>765</v>
      </c>
      <c r="LI16" s="132" t="s">
        <v>765</v>
      </c>
      <c r="LJ16" s="132" t="s">
        <v>765</v>
      </c>
      <c r="LK16" s="132" t="s">
        <v>765</v>
      </c>
      <c r="LL16" s="132">
        <v>8.5227272727272818E-2</v>
      </c>
      <c r="LM16" s="132">
        <v>0.11363636363636365</v>
      </c>
      <c r="LN16" s="132" t="s">
        <v>765</v>
      </c>
      <c r="LO16" s="132" t="s">
        <v>765</v>
      </c>
      <c r="LP16" s="132" t="s">
        <v>765</v>
      </c>
      <c r="LQ16" s="132">
        <v>5.6818181818181879E-2</v>
      </c>
      <c r="LR16" s="132">
        <v>5.6818181818181879E-2</v>
      </c>
      <c r="LS16" s="132" t="s">
        <v>765</v>
      </c>
      <c r="LT16" s="132">
        <v>0</v>
      </c>
      <c r="LU16" s="132" t="s">
        <v>765</v>
      </c>
      <c r="LV16" s="100" t="s">
        <v>765</v>
      </c>
      <c r="LW16" s="100" t="s">
        <v>765</v>
      </c>
      <c r="LX16" s="100" t="s">
        <v>765</v>
      </c>
      <c r="LY16" s="100" t="s">
        <v>765</v>
      </c>
      <c r="LZ16" s="100" t="s">
        <v>765</v>
      </c>
      <c r="MA16" s="100" t="s">
        <v>765</v>
      </c>
      <c r="MB16" s="100" t="s">
        <v>765</v>
      </c>
      <c r="MC16" s="100" t="s">
        <v>765</v>
      </c>
      <c r="MD16" s="100" t="s">
        <v>765</v>
      </c>
      <c r="ME16" s="100" t="s">
        <v>765</v>
      </c>
      <c r="MF16" s="100" t="s">
        <v>765</v>
      </c>
      <c r="MG16" s="100" t="s">
        <v>765</v>
      </c>
      <c r="MH16" s="100" t="s">
        <v>765</v>
      </c>
      <c r="MI16" s="100" t="s">
        <v>765</v>
      </c>
      <c r="MJ16" s="100" t="s">
        <v>765</v>
      </c>
      <c r="MK16" s="100" t="s">
        <v>765</v>
      </c>
      <c r="ML16" s="100" t="s">
        <v>765</v>
      </c>
      <c r="MM16" s="100" t="s">
        <v>765</v>
      </c>
      <c r="MN16" s="100" t="s">
        <v>765</v>
      </c>
      <c r="MO16" s="100" t="s">
        <v>765</v>
      </c>
      <c r="MP16" s="100" t="s">
        <v>765</v>
      </c>
      <c r="MQ16" s="100" t="s">
        <v>765</v>
      </c>
      <c r="MR16" s="100" t="s">
        <v>765</v>
      </c>
      <c r="MS16" s="100" t="s">
        <v>765</v>
      </c>
      <c r="MT16" s="100" t="s">
        <v>765</v>
      </c>
      <c r="MU16" s="100" t="s">
        <v>765</v>
      </c>
      <c r="MV16" s="100" t="s">
        <v>765</v>
      </c>
      <c r="MW16" s="100" t="s">
        <v>765</v>
      </c>
      <c r="MX16" s="100" t="s">
        <v>765</v>
      </c>
      <c r="MY16" s="100" t="s">
        <v>765</v>
      </c>
      <c r="MZ16" s="100" t="s">
        <v>765</v>
      </c>
      <c r="NA16" s="100" t="s">
        <v>765</v>
      </c>
      <c r="NB16" s="100" t="s">
        <v>765</v>
      </c>
      <c r="NC16" s="100" t="s">
        <v>765</v>
      </c>
      <c r="ND16" s="100" t="s">
        <v>765</v>
      </c>
      <c r="NE16" s="100" t="s">
        <v>765</v>
      </c>
      <c r="NF16" s="100" t="s">
        <v>765</v>
      </c>
      <c r="NG16" s="100" t="s">
        <v>765</v>
      </c>
      <c r="NH16" s="100" t="s">
        <v>765</v>
      </c>
      <c r="NI16" s="100" t="s">
        <v>765</v>
      </c>
      <c r="NJ16" s="100" t="s">
        <v>765</v>
      </c>
      <c r="NK16" s="100" t="s">
        <v>765</v>
      </c>
      <c r="NL16" s="100" t="s">
        <v>765</v>
      </c>
      <c r="NM16" s="100" t="s">
        <v>765</v>
      </c>
      <c r="NN16" s="100" t="s">
        <v>765</v>
      </c>
      <c r="NO16" s="100" t="s">
        <v>765</v>
      </c>
      <c r="NP16" s="100" t="s">
        <v>765</v>
      </c>
      <c r="NQ16" s="100" t="s">
        <v>765</v>
      </c>
      <c r="NR16" s="100" t="s">
        <v>765</v>
      </c>
      <c r="NS16" s="100" t="s">
        <v>765</v>
      </c>
      <c r="NT16" s="100" t="s">
        <v>765</v>
      </c>
      <c r="NU16" s="100" t="s">
        <v>765</v>
      </c>
      <c r="NV16" s="100" t="s">
        <v>765</v>
      </c>
      <c r="NW16" s="100" t="s">
        <v>765</v>
      </c>
      <c r="NZ16" s="131">
        <v>0.08</v>
      </c>
      <c r="OA16" s="100">
        <v>19.371051303329036</v>
      </c>
      <c r="OB16" s="100">
        <v>19.371053783767746</v>
      </c>
      <c r="OC16" s="100">
        <v>19.371045161290322</v>
      </c>
      <c r="OD16" s="100">
        <v>19.371045161290326</v>
      </c>
      <c r="OE16" s="100">
        <v>19.371053783767746</v>
      </c>
      <c r="OF16" s="100">
        <v>19.371045161290322</v>
      </c>
      <c r="OG16" s="100">
        <v>19.371048941006453</v>
      </c>
      <c r="OH16" s="100">
        <v>19.371048941006453</v>
      </c>
      <c r="OI16" s="100">
        <v>19.371051303329036</v>
      </c>
      <c r="OJ16" s="100">
        <v>19.371043980129034</v>
      </c>
      <c r="OK16" s="100">
        <v>20.471672727272729</v>
      </c>
      <c r="OL16" s="100">
        <v>19.371048941006453</v>
      </c>
      <c r="OM16" s="100">
        <v>19.371048941006453</v>
      </c>
      <c r="ON16" s="100">
        <v>19.371051303329036</v>
      </c>
      <c r="OO16" s="100">
        <v>19.371045161290322</v>
      </c>
      <c r="OP16" s="100">
        <v>19.371053783767746</v>
      </c>
      <c r="OQ16" s="100">
        <v>19.371054019999999</v>
      </c>
      <c r="OR16" s="100">
        <v>20.471681964490905</v>
      </c>
      <c r="OS16" s="100">
        <v>20.471671728654545</v>
      </c>
      <c r="OT16" s="100">
        <v>19.371045161290322</v>
      </c>
      <c r="OU16" s="100">
        <v>19.371053901883872</v>
      </c>
      <c r="OV16" s="100">
        <v>19.371045161290322</v>
      </c>
      <c r="OW16" s="100">
        <v>20.471676721745453</v>
      </c>
      <c r="OX16" s="100">
        <v>20.471676721745453</v>
      </c>
      <c r="OY16" s="100">
        <v>19.371045161290322</v>
      </c>
      <c r="OZ16" s="100">
        <v>21.9696</v>
      </c>
      <c r="PA16" s="100">
        <v>19.371045161290322</v>
      </c>
      <c r="PB16" s="100">
        <v>0</v>
      </c>
      <c r="PC16" s="100">
        <v>0</v>
      </c>
      <c r="PD16" s="100">
        <v>0</v>
      </c>
      <c r="PE16" s="100">
        <v>0</v>
      </c>
      <c r="PF16" s="100">
        <v>0</v>
      </c>
      <c r="PG16" s="100">
        <v>0</v>
      </c>
      <c r="PH16" s="100">
        <v>0</v>
      </c>
      <c r="PI16" s="100">
        <v>0</v>
      </c>
      <c r="PJ16" s="100">
        <v>0</v>
      </c>
      <c r="PK16" s="100">
        <v>0</v>
      </c>
      <c r="PL16" s="100">
        <v>0</v>
      </c>
      <c r="PM16" s="100">
        <v>0</v>
      </c>
      <c r="PN16" s="100">
        <v>0</v>
      </c>
      <c r="PO16" s="100">
        <v>0</v>
      </c>
      <c r="PP16" s="100">
        <v>0</v>
      </c>
      <c r="PQ16" s="100">
        <v>0</v>
      </c>
      <c r="PR16" s="100">
        <v>0</v>
      </c>
      <c r="PS16" s="100">
        <v>0</v>
      </c>
      <c r="PT16" s="100">
        <v>0</v>
      </c>
      <c r="PU16" s="100">
        <v>0</v>
      </c>
      <c r="PV16" s="100">
        <v>0</v>
      </c>
      <c r="PW16" s="100">
        <v>0</v>
      </c>
      <c r="PX16" s="100">
        <v>0</v>
      </c>
      <c r="PY16" s="100">
        <v>0</v>
      </c>
      <c r="PZ16" s="100">
        <v>0</v>
      </c>
      <c r="QA16" s="100">
        <v>0</v>
      </c>
      <c r="QB16" s="100">
        <v>0</v>
      </c>
      <c r="QC16" s="100">
        <v>0</v>
      </c>
      <c r="QD16" s="100">
        <v>0</v>
      </c>
      <c r="QE16" s="100">
        <v>0</v>
      </c>
      <c r="QF16" s="100">
        <v>0</v>
      </c>
      <c r="QG16" s="100">
        <v>0</v>
      </c>
      <c r="QH16" s="100">
        <v>0</v>
      </c>
      <c r="QI16" s="100">
        <v>0</v>
      </c>
      <c r="QJ16" s="100">
        <v>0</v>
      </c>
      <c r="QK16" s="100">
        <v>0</v>
      </c>
      <c r="QL16" s="100">
        <v>0</v>
      </c>
      <c r="QM16" s="100">
        <v>0</v>
      </c>
      <c r="QN16" s="100">
        <v>0</v>
      </c>
      <c r="QO16" s="100">
        <v>0</v>
      </c>
      <c r="QP16" s="100">
        <v>0</v>
      </c>
      <c r="QQ16" s="100">
        <v>0</v>
      </c>
      <c r="QR16" s="100">
        <v>0</v>
      </c>
      <c r="QS16" s="100">
        <v>0</v>
      </c>
      <c r="QT16" s="100">
        <v>0</v>
      </c>
      <c r="QU16" s="100">
        <v>0</v>
      </c>
      <c r="QV16" s="100">
        <v>0</v>
      </c>
      <c r="QW16" s="100">
        <v>0</v>
      </c>
      <c r="QX16" s="100">
        <v>0</v>
      </c>
      <c r="QY16" s="100">
        <v>0</v>
      </c>
      <c r="QZ16" s="100">
        <v>0</v>
      </c>
      <c r="RA16" s="100">
        <v>0</v>
      </c>
      <c r="RB16" s="100">
        <v>0</v>
      </c>
      <c r="RC16" s="100">
        <v>0</v>
      </c>
      <c r="RD16" s="100">
        <v>19.371051303329036</v>
      </c>
      <c r="RE16" s="100">
        <v>19.371053783767746</v>
      </c>
      <c r="RF16" s="100">
        <v>19.371045161290322</v>
      </c>
      <c r="RG16" s="100">
        <v>19.371045161290326</v>
      </c>
      <c r="RH16" s="100">
        <v>19.371053783767746</v>
      </c>
      <c r="RI16" s="100">
        <v>19.371045161290322</v>
      </c>
      <c r="RJ16" s="100">
        <v>19.371048941006453</v>
      </c>
      <c r="RK16" s="100">
        <v>19.371048941006453</v>
      </c>
      <c r="RL16" s="100">
        <v>19.371051303329036</v>
      </c>
      <c r="RM16" s="100">
        <v>19.371043980129034</v>
      </c>
      <c r="RN16" s="100">
        <v>20.471672727272729</v>
      </c>
      <c r="RO16" s="100">
        <v>19.371048941006453</v>
      </c>
      <c r="RP16" s="100">
        <v>19.371048941006453</v>
      </c>
      <c r="RQ16" s="100">
        <v>19.371051303329036</v>
      </c>
      <c r="RR16" s="100">
        <v>19.371045161290322</v>
      </c>
      <c r="RS16" s="100">
        <v>19.371053783767746</v>
      </c>
      <c r="RT16" s="100">
        <v>19.371054019999999</v>
      </c>
      <c r="RU16" s="100">
        <v>20.471681964490905</v>
      </c>
      <c r="RV16" s="100">
        <v>20.471671728654545</v>
      </c>
      <c r="RW16" s="100">
        <v>19.371045161290322</v>
      </c>
      <c r="RX16" s="100">
        <v>19.371053901883872</v>
      </c>
      <c r="RY16" s="100">
        <v>19.371045161290322</v>
      </c>
      <c r="RZ16" s="100">
        <v>20.471676721745453</v>
      </c>
      <c r="SA16" s="100">
        <v>20.471676721745453</v>
      </c>
      <c r="SB16" s="100">
        <v>19.371045161290322</v>
      </c>
      <c r="SC16" s="100">
        <v>21.9696</v>
      </c>
      <c r="SD16" s="100">
        <v>19.371045161290322</v>
      </c>
      <c r="SE16" s="100">
        <v>19.581606208800004</v>
      </c>
      <c r="SF16" s="100">
        <v>19.581608716200005</v>
      </c>
      <c r="SG16" s="100">
        <v>19.581599999999998</v>
      </c>
      <c r="SH16" s="100">
        <v>19.581600000000002</v>
      </c>
      <c r="SI16" s="100">
        <v>19.581608716200005</v>
      </c>
      <c r="SJ16" s="100">
        <v>19.581599999999998</v>
      </c>
      <c r="SK16" s="100">
        <v>19.581603820800002</v>
      </c>
      <c r="SL16" s="100">
        <v>19.581603820800002</v>
      </c>
      <c r="SM16" s="100">
        <v>19.581606208800004</v>
      </c>
      <c r="SN16" s="100">
        <v>19.581598806000002</v>
      </c>
      <c r="SO16" s="100">
        <v>19.581600000000002</v>
      </c>
      <c r="SP16" s="100">
        <v>19.581603820800002</v>
      </c>
      <c r="SQ16" s="100">
        <v>19.581603820800002</v>
      </c>
      <c r="SR16" s="100">
        <v>19.581606208800004</v>
      </c>
      <c r="SS16" s="100">
        <v>19.581599999999998</v>
      </c>
      <c r="ST16" s="100">
        <v>19.581608716200005</v>
      </c>
      <c r="SU16" s="100">
        <v>19.581608954999997</v>
      </c>
      <c r="SV16" s="100">
        <v>19.581608835599997</v>
      </c>
      <c r="SW16" s="100">
        <v>19.581599044800001</v>
      </c>
      <c r="SX16" s="100">
        <v>19.581599999999998</v>
      </c>
      <c r="SY16" s="100">
        <v>19.581608835600001</v>
      </c>
      <c r="SZ16" s="100">
        <v>19.581599999999998</v>
      </c>
      <c r="TA16" s="100">
        <v>19.581603820799998</v>
      </c>
      <c r="TB16" s="100">
        <v>19.581603820799998</v>
      </c>
      <c r="TC16" s="100">
        <v>19.581599999999998</v>
      </c>
      <c r="TD16" s="100">
        <v>19.581599999999998</v>
      </c>
      <c r="TE16" s="100">
        <v>19.581599999999998</v>
      </c>
    </row>
    <row r="17" spans="1:525" s="112" customFormat="1" ht="15" customHeight="1" x14ac:dyDescent="0.2">
      <c r="A17" s="12" t="s">
        <v>99</v>
      </c>
      <c r="B17" s="12" t="s">
        <v>17</v>
      </c>
      <c r="C17" s="15">
        <v>100245294</v>
      </c>
      <c r="D17" s="133" t="s">
        <v>94</v>
      </c>
      <c r="E17" s="15" t="s">
        <v>199</v>
      </c>
      <c r="F17" s="143" t="s">
        <v>103</v>
      </c>
      <c r="G17" s="15">
        <v>144</v>
      </c>
      <c r="H17" s="15" t="s">
        <v>18</v>
      </c>
      <c r="I17" s="143" t="s">
        <v>133</v>
      </c>
      <c r="J17" s="15" t="s">
        <v>133</v>
      </c>
      <c r="K17" s="144" t="s">
        <v>133</v>
      </c>
      <c r="L17" s="15" t="s">
        <v>56</v>
      </c>
      <c r="M17" s="15" t="s">
        <v>19</v>
      </c>
      <c r="N17" s="136" t="s">
        <v>57</v>
      </c>
      <c r="O17" s="128" t="s">
        <v>142</v>
      </c>
      <c r="P17" s="136">
        <v>1</v>
      </c>
      <c r="Q17" s="136" t="s">
        <v>20</v>
      </c>
      <c r="R17" s="136" t="s">
        <v>21</v>
      </c>
      <c r="S17" s="137">
        <v>0.12</v>
      </c>
      <c r="T17" s="138">
        <v>0</v>
      </c>
      <c r="U17" s="101" t="s">
        <v>369</v>
      </c>
      <c r="V17" s="139">
        <v>0</v>
      </c>
      <c r="W17" s="139">
        <v>0</v>
      </c>
      <c r="X17" s="139"/>
      <c r="Y17" s="139">
        <v>0.19</v>
      </c>
      <c r="Z17" s="212">
        <v>0.20499999999999999</v>
      </c>
      <c r="AA17" s="139">
        <v>0.2</v>
      </c>
      <c r="AB17" s="139">
        <v>0.18</v>
      </c>
      <c r="AC17" s="139">
        <v>0.20499999999999999</v>
      </c>
      <c r="AD17" s="139">
        <v>0.2</v>
      </c>
      <c r="AE17" s="139">
        <v>0.17</v>
      </c>
      <c r="AF17" s="139">
        <v>0.17</v>
      </c>
      <c r="AG17" s="139">
        <v>0.19</v>
      </c>
      <c r="AH17" s="139">
        <v>0.23</v>
      </c>
      <c r="AI17" s="139">
        <v>0.18</v>
      </c>
      <c r="AJ17" s="139">
        <v>0.17</v>
      </c>
      <c r="AK17" s="139">
        <v>0.17</v>
      </c>
      <c r="AL17" s="139">
        <v>0.19</v>
      </c>
      <c r="AM17" s="139">
        <v>0.2</v>
      </c>
      <c r="AN17" s="139">
        <v>0.20499999999999999</v>
      </c>
      <c r="AO17" s="139">
        <v>0.22500000000000001</v>
      </c>
      <c r="AP17" s="139">
        <v>0.19500000000000001</v>
      </c>
      <c r="AQ17" s="139">
        <v>0.22</v>
      </c>
      <c r="AR17" s="139">
        <v>0.2</v>
      </c>
      <c r="AS17" s="139">
        <v>0.19500000000000001</v>
      </c>
      <c r="AT17" s="139">
        <v>0.2</v>
      </c>
      <c r="AU17" s="139">
        <v>0.17</v>
      </c>
      <c r="AV17" s="139">
        <v>0.17</v>
      </c>
      <c r="AW17" s="139">
        <v>0.2</v>
      </c>
      <c r="AX17" s="139">
        <v>0.18</v>
      </c>
      <c r="AY17" s="139">
        <v>0.2</v>
      </c>
      <c r="AZ17" s="139">
        <v>0.04</v>
      </c>
      <c r="BA17" s="139">
        <v>0.04</v>
      </c>
      <c r="BB17" s="139">
        <v>0.04</v>
      </c>
      <c r="BC17" s="139">
        <v>0.04</v>
      </c>
      <c r="BD17" s="139">
        <v>0.04</v>
      </c>
      <c r="BE17" s="139">
        <v>0.04</v>
      </c>
      <c r="BF17" s="139">
        <v>0.04</v>
      </c>
      <c r="BG17" s="139">
        <v>0.04</v>
      </c>
      <c r="BH17" s="139">
        <v>0.04</v>
      </c>
      <c r="BI17" s="139">
        <v>0.04</v>
      </c>
      <c r="BJ17" s="139">
        <v>0.04</v>
      </c>
      <c r="BK17" s="139">
        <v>0.04</v>
      </c>
      <c r="BL17" s="139">
        <v>0.04</v>
      </c>
      <c r="BM17" s="139">
        <v>0.04</v>
      </c>
      <c r="BN17" s="139">
        <v>0.04</v>
      </c>
      <c r="BO17" s="139">
        <v>0.04</v>
      </c>
      <c r="BP17" s="139">
        <v>0.04</v>
      </c>
      <c r="BQ17" s="139">
        <v>0.04</v>
      </c>
      <c r="BR17" s="139">
        <v>0.04</v>
      </c>
      <c r="BS17" s="139">
        <v>0.04</v>
      </c>
      <c r="BT17" s="139">
        <v>0.04</v>
      </c>
      <c r="BU17" s="139">
        <v>0.04</v>
      </c>
      <c r="BV17" s="139">
        <v>0.04</v>
      </c>
      <c r="BW17" s="139">
        <v>0.04</v>
      </c>
      <c r="BX17" s="139">
        <v>0.04</v>
      </c>
      <c r="BY17" s="139">
        <v>0.18</v>
      </c>
      <c r="BZ17" s="139">
        <v>0.04</v>
      </c>
      <c r="CA17" s="139" t="s">
        <v>369</v>
      </c>
      <c r="CB17" s="131">
        <v>0.20499999999999999</v>
      </c>
      <c r="CC17" s="139" t="s">
        <v>369</v>
      </c>
      <c r="CD17" s="131">
        <v>0.18</v>
      </c>
      <c r="CE17" s="131">
        <v>0.20499999999999999</v>
      </c>
      <c r="CF17" s="139" t="s">
        <v>369</v>
      </c>
      <c r="CG17" s="139" t="s">
        <v>369</v>
      </c>
      <c r="CH17" s="131">
        <v>0.17</v>
      </c>
      <c r="CI17" s="139" t="s">
        <v>369</v>
      </c>
      <c r="CJ17" s="131">
        <v>0.23</v>
      </c>
      <c r="CK17" s="131">
        <v>0.18</v>
      </c>
      <c r="CL17" s="131">
        <v>0.17</v>
      </c>
      <c r="CM17" s="131">
        <v>0.17</v>
      </c>
      <c r="CN17" s="139" t="s">
        <v>369</v>
      </c>
      <c r="CO17" s="139" t="s">
        <v>369</v>
      </c>
      <c r="CP17" s="131">
        <v>0.20499999999999999</v>
      </c>
      <c r="CQ17" s="139" t="s">
        <v>369</v>
      </c>
      <c r="CR17" s="139" t="s">
        <v>369</v>
      </c>
      <c r="CS17" s="131">
        <v>0.22</v>
      </c>
      <c r="CT17" s="139" t="s">
        <v>369</v>
      </c>
      <c r="CU17" s="139" t="s">
        <v>369</v>
      </c>
      <c r="CV17" s="139" t="s">
        <v>369</v>
      </c>
      <c r="CW17" s="139" t="s">
        <v>369</v>
      </c>
      <c r="CX17" s="139" t="s">
        <v>369</v>
      </c>
      <c r="CY17" s="139" t="s">
        <v>369</v>
      </c>
      <c r="CZ17" s="139" t="s">
        <v>369</v>
      </c>
      <c r="DA17" s="139" t="s">
        <v>369</v>
      </c>
      <c r="DB17" s="139" t="s">
        <v>369</v>
      </c>
      <c r="DC17" s="139">
        <v>0.33050000000000002</v>
      </c>
      <c r="DD17" s="139" t="s">
        <v>369</v>
      </c>
      <c r="DE17" s="139">
        <v>0.33</v>
      </c>
      <c r="DF17" s="139">
        <v>0.33</v>
      </c>
      <c r="DG17" s="139" t="s">
        <v>369</v>
      </c>
      <c r="DH17" s="139" t="s">
        <v>369</v>
      </c>
      <c r="DI17" s="139">
        <v>0.33050000000000002</v>
      </c>
      <c r="DJ17" s="139" t="s">
        <v>369</v>
      </c>
      <c r="DK17" s="139">
        <v>0.33054</v>
      </c>
      <c r="DL17" s="139">
        <v>0.33</v>
      </c>
      <c r="DM17" s="139">
        <v>0.19750000000000001</v>
      </c>
      <c r="DN17" s="139">
        <v>0.46050000000000002</v>
      </c>
      <c r="DO17" s="139" t="s">
        <v>369</v>
      </c>
      <c r="DP17" s="139" t="s">
        <v>369</v>
      </c>
      <c r="DQ17" s="139">
        <v>0.66</v>
      </c>
      <c r="DR17" s="139" t="s">
        <v>369</v>
      </c>
      <c r="DS17" s="139" t="s">
        <v>369</v>
      </c>
      <c r="DT17" s="139">
        <v>0.32929999999999998</v>
      </c>
      <c r="DU17" s="139" t="s">
        <v>369</v>
      </c>
      <c r="DV17" s="139" t="s">
        <v>369</v>
      </c>
      <c r="DW17" s="139" t="s">
        <v>369</v>
      </c>
      <c r="DX17" s="139" t="s">
        <v>369</v>
      </c>
      <c r="DY17" s="139" t="s">
        <v>369</v>
      </c>
      <c r="DZ17" s="139" t="s">
        <v>369</v>
      </c>
      <c r="EA17" s="139" t="s">
        <v>369</v>
      </c>
      <c r="EB17" s="139" t="s">
        <v>369</v>
      </c>
      <c r="EC17" s="139" t="s">
        <v>369</v>
      </c>
      <c r="ED17" s="139">
        <v>0.60664150943396211</v>
      </c>
      <c r="EE17" s="139" t="s">
        <v>369</v>
      </c>
      <c r="EF17" s="139">
        <v>0.55707317073170715</v>
      </c>
      <c r="EG17" s="139">
        <v>0.60603773584905651</v>
      </c>
      <c r="EH17" s="139" t="s">
        <v>369</v>
      </c>
      <c r="EI17" s="139" t="s">
        <v>369</v>
      </c>
      <c r="EJ17" s="139">
        <v>0.53889156626506018</v>
      </c>
      <c r="EK17" s="139" t="s">
        <v>369</v>
      </c>
      <c r="EL17" s="139">
        <v>0.65885506493506485</v>
      </c>
      <c r="EM17" s="139">
        <v>0.55707317073170715</v>
      </c>
      <c r="EN17" s="139">
        <v>0.38506024096385549</v>
      </c>
      <c r="EO17" s="139">
        <v>0.46050000000000002</v>
      </c>
      <c r="EP17" s="139" t="s">
        <v>369</v>
      </c>
      <c r="EQ17" s="139" t="s">
        <v>369</v>
      </c>
      <c r="ER17" s="131">
        <v>0.66</v>
      </c>
      <c r="ES17" s="139" t="s">
        <v>369</v>
      </c>
      <c r="ET17" s="139" t="s">
        <v>369</v>
      </c>
      <c r="EU17" s="139">
        <v>0.63606153846153823</v>
      </c>
      <c r="EV17" s="139" t="s">
        <v>369</v>
      </c>
      <c r="EW17" s="139" t="s">
        <v>369</v>
      </c>
      <c r="EX17" s="139" t="s">
        <v>369</v>
      </c>
      <c r="EY17" s="139" t="s">
        <v>369</v>
      </c>
      <c r="EZ17" s="139" t="s">
        <v>369</v>
      </c>
      <c r="FA17" s="139" t="s">
        <v>369</v>
      </c>
      <c r="FB17" s="139" t="s">
        <v>369</v>
      </c>
      <c r="FC17" s="139" t="s">
        <v>369</v>
      </c>
      <c r="FD17" s="140">
        <v>0.15624999999999989</v>
      </c>
      <c r="FE17" s="140">
        <v>0.17187499999999989</v>
      </c>
      <c r="FF17" s="140">
        <v>0.16666666666666663</v>
      </c>
      <c r="FG17" s="140">
        <v>0.14583333333333326</v>
      </c>
      <c r="FH17" s="140">
        <v>0.17187499999999989</v>
      </c>
      <c r="FI17" s="140">
        <v>0.16666666666666663</v>
      </c>
      <c r="FJ17" s="140">
        <v>0.13541666666666663</v>
      </c>
      <c r="FK17" s="140">
        <v>0.13541666666666663</v>
      </c>
      <c r="FL17" s="140">
        <v>0.15624999999999989</v>
      </c>
      <c r="FM17" s="140">
        <v>0.19791666666666663</v>
      </c>
      <c r="FN17" s="140">
        <v>0.14583333333333326</v>
      </c>
      <c r="FO17" s="140">
        <v>0.13541666666666663</v>
      </c>
      <c r="FP17" s="140">
        <v>0.13541666666666663</v>
      </c>
      <c r="FQ17" s="140">
        <v>0.15624999999999989</v>
      </c>
      <c r="FR17" s="140">
        <v>0.16666666666666663</v>
      </c>
      <c r="FS17" s="140">
        <v>0.17187499999999989</v>
      </c>
      <c r="FT17" s="140">
        <v>0.19270833333333326</v>
      </c>
      <c r="FU17" s="140">
        <v>0.16145833333333337</v>
      </c>
      <c r="FV17" s="140">
        <v>0.18749999999999989</v>
      </c>
      <c r="FW17" s="140">
        <v>0.16666666666666663</v>
      </c>
      <c r="FX17" s="140">
        <v>0.16145833333333337</v>
      </c>
      <c r="FY17" s="140">
        <v>0.16666666666666663</v>
      </c>
      <c r="FZ17" s="140">
        <v>0.13541666666666663</v>
      </c>
      <c r="GA17" s="140">
        <v>0.13541666666666663</v>
      </c>
      <c r="GB17" s="140">
        <v>0.16666666666666663</v>
      </c>
      <c r="GC17" s="140">
        <v>0</v>
      </c>
      <c r="GD17" s="140">
        <v>0.16666666666666663</v>
      </c>
      <c r="GE17" s="101">
        <v>86.212865000000008</v>
      </c>
      <c r="GF17" s="101">
        <v>88.098604103529325</v>
      </c>
      <c r="GG17" s="101">
        <v>87.460920000000002</v>
      </c>
      <c r="GH17" s="101">
        <v>85</v>
      </c>
      <c r="GI17" s="101">
        <v>88.098604103529325</v>
      </c>
      <c r="GJ17" s="101">
        <v>87.460920000000002</v>
      </c>
      <c r="GK17" s="101">
        <v>83.820880000000002</v>
      </c>
      <c r="GL17" s="101">
        <v>83.820880000000002</v>
      </c>
      <c r="GM17" s="101">
        <v>86.212865000000008</v>
      </c>
      <c r="GN17" s="101">
        <v>91.43220500000001</v>
      </c>
      <c r="GO17" s="101">
        <v>85</v>
      </c>
      <c r="GP17" s="101">
        <v>83.820880000000002</v>
      </c>
      <c r="GQ17" s="101">
        <v>83.820880000000002</v>
      </c>
      <c r="GR17" s="101">
        <v>86.212865000000008</v>
      </c>
      <c r="GS17" s="101">
        <v>87.460920000000002</v>
      </c>
      <c r="GT17" s="101">
        <v>88.098604103529325</v>
      </c>
      <c r="GU17" s="101">
        <v>90.745405000000005</v>
      </c>
      <c r="GV17" s="101">
        <v>86.832345000000004</v>
      </c>
      <c r="GW17" s="101">
        <v>90.068889999999996</v>
      </c>
      <c r="GX17" s="101">
        <v>87.460920000000002</v>
      </c>
      <c r="GY17" s="101">
        <v>86.832345000000004</v>
      </c>
      <c r="GZ17" s="101">
        <v>87.460920000000002</v>
      </c>
      <c r="HA17" s="101">
        <v>83.820880000000002</v>
      </c>
      <c r="HB17" s="101">
        <v>83.820880000000002</v>
      </c>
      <c r="HC17" s="101">
        <v>87.460920000000002</v>
      </c>
      <c r="HD17" s="101">
        <v>85</v>
      </c>
      <c r="HE17" s="101">
        <v>87.460920000000002</v>
      </c>
      <c r="HF17" s="101" t="s">
        <v>369</v>
      </c>
      <c r="HG17" s="101" t="s">
        <v>369</v>
      </c>
      <c r="HH17" s="101" t="s">
        <v>369</v>
      </c>
      <c r="HI17" s="101" t="s">
        <v>369</v>
      </c>
      <c r="HJ17" s="101" t="s">
        <v>369</v>
      </c>
      <c r="HK17" s="101" t="s">
        <v>369</v>
      </c>
      <c r="HL17" s="101" t="s">
        <v>369</v>
      </c>
      <c r="HM17" s="101" t="s">
        <v>369</v>
      </c>
      <c r="HN17" s="101" t="s">
        <v>369</v>
      </c>
      <c r="HO17" s="101" t="s">
        <v>369</v>
      </c>
      <c r="HP17" s="101" t="s">
        <v>369</v>
      </c>
      <c r="HQ17" s="101" t="s">
        <v>369</v>
      </c>
      <c r="HR17" s="101" t="s">
        <v>369</v>
      </c>
      <c r="HS17" s="101" t="s">
        <v>369</v>
      </c>
      <c r="HT17" s="101" t="s">
        <v>369</v>
      </c>
      <c r="HU17" s="101" t="s">
        <v>369</v>
      </c>
      <c r="HV17" s="101" t="s">
        <v>369</v>
      </c>
      <c r="HW17" s="101" t="s">
        <v>369</v>
      </c>
      <c r="HX17" s="101" t="s">
        <v>369</v>
      </c>
      <c r="HY17" s="101" t="s">
        <v>369</v>
      </c>
      <c r="HZ17" s="101" t="s">
        <v>369</v>
      </c>
      <c r="IA17" s="101" t="s">
        <v>369</v>
      </c>
      <c r="IB17" s="101" t="s">
        <v>369</v>
      </c>
      <c r="IC17" s="101" t="s">
        <v>369</v>
      </c>
      <c r="ID17" s="101" t="s">
        <v>369</v>
      </c>
      <c r="IE17" s="101" t="s">
        <v>369</v>
      </c>
      <c r="IF17" s="101" t="s">
        <v>369</v>
      </c>
      <c r="IG17" s="140">
        <v>0</v>
      </c>
      <c r="IH17" s="140">
        <v>8.3333333333333259E-2</v>
      </c>
      <c r="II17" s="140">
        <v>0.13541666666666663</v>
      </c>
      <c r="IJ17" s="140">
        <v>0.140625</v>
      </c>
      <c r="IK17" s="140">
        <v>0.14583333333333326</v>
      </c>
      <c r="IL17" s="140">
        <v>0.15624999999999989</v>
      </c>
      <c r="IM17" s="140">
        <v>0.16145833333333337</v>
      </c>
      <c r="IN17" s="140">
        <v>0.16666666666666663</v>
      </c>
      <c r="IO17" s="140">
        <v>0.17187499999999989</v>
      </c>
      <c r="IP17" s="140">
        <v>0.17708333333333326</v>
      </c>
      <c r="IQ17" s="140">
        <v>0.18749999999999989</v>
      </c>
      <c r="IR17" s="140">
        <v>0.19270833333333326</v>
      </c>
      <c r="IS17" s="140">
        <v>0.19791666666666663</v>
      </c>
      <c r="IT17" s="140">
        <v>8.3333333333333259E-2</v>
      </c>
      <c r="IU17" s="140">
        <v>0.13541666666666663</v>
      </c>
      <c r="IV17" s="140">
        <v>0.140625</v>
      </c>
      <c r="IW17" s="140">
        <v>0.14583333333333326</v>
      </c>
      <c r="IX17" s="140">
        <v>0.15624999999999989</v>
      </c>
      <c r="IY17" s="140">
        <v>0.16145833333333337</v>
      </c>
      <c r="IZ17" s="140">
        <v>0.16666666666666663</v>
      </c>
      <c r="JA17" s="140">
        <v>0.17708333333333326</v>
      </c>
      <c r="JB17" s="140">
        <v>0.18749999999999989</v>
      </c>
      <c r="JC17" s="100">
        <v>67.831190000000007</v>
      </c>
      <c r="JD17" s="100">
        <v>78.384874999999994</v>
      </c>
      <c r="JE17" s="100">
        <v>83.820880000000002</v>
      </c>
      <c r="JF17" s="100">
        <v>84.406274999999994</v>
      </c>
      <c r="JG17" s="100">
        <v>85</v>
      </c>
      <c r="JH17" s="100">
        <v>86.212865000000008</v>
      </c>
      <c r="JI17" s="100">
        <v>86.832345000000004</v>
      </c>
      <c r="JJ17" s="100">
        <v>87.460920000000002</v>
      </c>
      <c r="JK17" s="100">
        <v>88.098604103529325</v>
      </c>
      <c r="JL17" s="100">
        <v>88.745695000000012</v>
      </c>
      <c r="JM17" s="100">
        <v>90.068889999999996</v>
      </c>
      <c r="JN17" s="100">
        <v>90.745405000000005</v>
      </c>
      <c r="JO17" s="100">
        <v>91.43220500000001</v>
      </c>
      <c r="JP17" s="100">
        <v>68.822204999999997</v>
      </c>
      <c r="JQ17" s="100">
        <v>72.96808</v>
      </c>
      <c r="JR17" s="100">
        <v>73.410334999999989</v>
      </c>
      <c r="JS17" s="100">
        <v>73.857945000000001</v>
      </c>
      <c r="JT17" s="100">
        <v>74.769824999999997</v>
      </c>
      <c r="JU17" s="100">
        <v>75.234179999999995</v>
      </c>
      <c r="JV17" s="100">
        <v>75.704399999999993</v>
      </c>
      <c r="JW17" s="100">
        <v>76.662689999999998</v>
      </c>
      <c r="JX17" s="100">
        <v>77.645544999999998</v>
      </c>
      <c r="JY17" s="101" t="s">
        <v>369</v>
      </c>
      <c r="JZ17" s="101" t="s">
        <v>369</v>
      </c>
      <c r="KA17" s="101" t="s">
        <v>369</v>
      </c>
      <c r="KB17" s="101" t="s">
        <v>369</v>
      </c>
      <c r="KC17" s="101" t="s">
        <v>369</v>
      </c>
      <c r="KD17" s="101" t="s">
        <v>369</v>
      </c>
      <c r="KE17" s="101" t="s">
        <v>369</v>
      </c>
      <c r="KF17" s="101" t="s">
        <v>369</v>
      </c>
      <c r="KG17" s="101" t="s">
        <v>369</v>
      </c>
      <c r="KH17" s="101" t="s">
        <v>369</v>
      </c>
      <c r="KI17" s="101" t="s">
        <v>369</v>
      </c>
      <c r="KJ17" s="101" t="s">
        <v>369</v>
      </c>
      <c r="KK17" s="101" t="s">
        <v>369</v>
      </c>
      <c r="KL17" s="101" t="s">
        <v>369</v>
      </c>
      <c r="KM17" s="101" t="s">
        <v>369</v>
      </c>
      <c r="KN17" s="101" t="s">
        <v>369</v>
      </c>
      <c r="KO17" s="101" t="s">
        <v>369</v>
      </c>
      <c r="KP17" s="101" t="s">
        <v>369</v>
      </c>
      <c r="KQ17" s="101" t="s">
        <v>369</v>
      </c>
      <c r="KR17" s="101" t="s">
        <v>369</v>
      </c>
      <c r="KS17" s="100" t="s">
        <v>369</v>
      </c>
      <c r="KT17" s="100" t="s">
        <v>369</v>
      </c>
      <c r="KU17" s="140" t="s">
        <v>765</v>
      </c>
      <c r="KV17" s="140" t="s">
        <v>765</v>
      </c>
      <c r="KW17" s="140" t="s">
        <v>765</v>
      </c>
      <c r="KX17" s="140" t="s">
        <v>765</v>
      </c>
      <c r="KY17" s="140" t="s">
        <v>765</v>
      </c>
      <c r="KZ17" s="140" t="s">
        <v>765</v>
      </c>
      <c r="LA17" s="140" t="s">
        <v>765</v>
      </c>
      <c r="LB17" s="140" t="s">
        <v>765</v>
      </c>
      <c r="LC17" s="140" t="s">
        <v>765</v>
      </c>
      <c r="LD17" s="140" t="s">
        <v>765</v>
      </c>
      <c r="LE17" s="140">
        <v>0.14583333333333326</v>
      </c>
      <c r="LF17" s="140" t="s">
        <v>765</v>
      </c>
      <c r="LG17" s="140" t="s">
        <v>765</v>
      </c>
      <c r="LH17" s="140" t="s">
        <v>765</v>
      </c>
      <c r="LI17" s="140" t="s">
        <v>765</v>
      </c>
      <c r="LJ17" s="140" t="s">
        <v>765</v>
      </c>
      <c r="LK17" s="140" t="s">
        <v>765</v>
      </c>
      <c r="LL17" s="140">
        <v>0.16145833333333337</v>
      </c>
      <c r="LM17" s="140">
        <v>0.18749999999999989</v>
      </c>
      <c r="LN17" s="140" t="s">
        <v>765</v>
      </c>
      <c r="LO17" s="140" t="s">
        <v>765</v>
      </c>
      <c r="LP17" s="140" t="s">
        <v>765</v>
      </c>
      <c r="LQ17" s="140">
        <v>0.13541666666666663</v>
      </c>
      <c r="LR17" s="140">
        <v>0.13541666666666663</v>
      </c>
      <c r="LS17" s="140" t="s">
        <v>765</v>
      </c>
      <c r="LT17" s="140">
        <v>0</v>
      </c>
      <c r="LU17" s="140" t="s">
        <v>765</v>
      </c>
      <c r="LV17" s="101" t="s">
        <v>765</v>
      </c>
      <c r="LW17" s="101" t="s">
        <v>765</v>
      </c>
      <c r="LX17" s="101" t="s">
        <v>765</v>
      </c>
      <c r="LY17" s="101" t="s">
        <v>765</v>
      </c>
      <c r="LZ17" s="101" t="s">
        <v>765</v>
      </c>
      <c r="MA17" s="101" t="s">
        <v>765</v>
      </c>
      <c r="MB17" s="101" t="s">
        <v>765</v>
      </c>
      <c r="MC17" s="101" t="s">
        <v>765</v>
      </c>
      <c r="MD17" s="101" t="s">
        <v>765</v>
      </c>
      <c r="ME17" s="101" t="s">
        <v>765</v>
      </c>
      <c r="MF17" s="101" t="s">
        <v>765</v>
      </c>
      <c r="MG17" s="101" t="s">
        <v>765</v>
      </c>
      <c r="MH17" s="101" t="s">
        <v>765</v>
      </c>
      <c r="MI17" s="101" t="s">
        <v>765</v>
      </c>
      <c r="MJ17" s="101" t="s">
        <v>765</v>
      </c>
      <c r="MK17" s="101" t="s">
        <v>765</v>
      </c>
      <c r="ML17" s="101" t="s">
        <v>765</v>
      </c>
      <c r="MM17" s="101" t="s">
        <v>765</v>
      </c>
      <c r="MN17" s="101" t="s">
        <v>765</v>
      </c>
      <c r="MO17" s="101" t="s">
        <v>765</v>
      </c>
      <c r="MP17" s="101" t="s">
        <v>765</v>
      </c>
      <c r="MQ17" s="101" t="s">
        <v>765</v>
      </c>
      <c r="MR17" s="101" t="s">
        <v>765</v>
      </c>
      <c r="MS17" s="101" t="s">
        <v>765</v>
      </c>
      <c r="MT17" s="101" t="s">
        <v>765</v>
      </c>
      <c r="MU17" s="101" t="s">
        <v>765</v>
      </c>
      <c r="MV17" s="101" t="s">
        <v>765</v>
      </c>
      <c r="MW17" s="101" t="s">
        <v>765</v>
      </c>
      <c r="MX17" s="101" t="s">
        <v>765</v>
      </c>
      <c r="MY17" s="101" t="s">
        <v>765</v>
      </c>
      <c r="MZ17" s="101" t="s">
        <v>765</v>
      </c>
      <c r="NA17" s="101" t="s">
        <v>765</v>
      </c>
      <c r="NB17" s="101" t="s">
        <v>765</v>
      </c>
      <c r="NC17" s="101" t="s">
        <v>765</v>
      </c>
      <c r="ND17" s="101" t="s">
        <v>765</v>
      </c>
      <c r="NE17" s="101" t="s">
        <v>765</v>
      </c>
      <c r="NF17" s="101" t="s">
        <v>765</v>
      </c>
      <c r="NG17" s="101" t="s">
        <v>765</v>
      </c>
      <c r="NH17" s="101" t="s">
        <v>765</v>
      </c>
      <c r="NI17" s="101" t="s">
        <v>765</v>
      </c>
      <c r="NJ17" s="101" t="s">
        <v>765</v>
      </c>
      <c r="NK17" s="101" t="s">
        <v>765</v>
      </c>
      <c r="NL17" s="101" t="s">
        <v>765</v>
      </c>
      <c r="NM17" s="101" t="s">
        <v>765</v>
      </c>
      <c r="NN17" s="101" t="s">
        <v>765</v>
      </c>
      <c r="NO17" s="101" t="s">
        <v>765</v>
      </c>
      <c r="NP17" s="101" t="s">
        <v>765</v>
      </c>
      <c r="NQ17" s="101" t="s">
        <v>765</v>
      </c>
      <c r="NR17" s="101" t="s">
        <v>765</v>
      </c>
      <c r="NS17" s="101" t="s">
        <v>765</v>
      </c>
      <c r="NT17" s="101" t="s">
        <v>765</v>
      </c>
      <c r="NU17" s="101" t="s">
        <v>765</v>
      </c>
      <c r="NV17" s="101" t="s">
        <v>765</v>
      </c>
      <c r="NW17" s="101" t="s">
        <v>765</v>
      </c>
      <c r="NZ17" s="139">
        <v>0.08</v>
      </c>
      <c r="OA17" s="101">
        <v>66.922736456250007</v>
      </c>
      <c r="OB17" s="101">
        <v>67.120124001376425</v>
      </c>
      <c r="OC17" s="101">
        <v>67.053371999999996</v>
      </c>
      <c r="OD17" s="101">
        <v>66.795833333333334</v>
      </c>
      <c r="OE17" s="101">
        <v>67.120124001376425</v>
      </c>
      <c r="OF17" s="101">
        <v>67.053371999999996</v>
      </c>
      <c r="OG17" s="101">
        <v>66.672524966666671</v>
      </c>
      <c r="OH17" s="101">
        <v>66.672524966666671</v>
      </c>
      <c r="OI17" s="101">
        <v>66.922736456250007</v>
      </c>
      <c r="OJ17" s="101">
        <v>67.469347939583344</v>
      </c>
      <c r="OK17" s="101">
        <v>66.795833333333334</v>
      </c>
      <c r="OL17" s="101">
        <v>66.672524966666671</v>
      </c>
      <c r="OM17" s="101">
        <v>66.672524966666671</v>
      </c>
      <c r="ON17" s="101">
        <v>66.922736456250007</v>
      </c>
      <c r="OO17" s="101">
        <v>67.053371999999996</v>
      </c>
      <c r="OP17" s="101">
        <v>67.120124001376425</v>
      </c>
      <c r="OQ17" s="101">
        <v>67.397368505208348</v>
      </c>
      <c r="OR17" s="101">
        <v>66.987536153125006</v>
      </c>
      <c r="OS17" s="101">
        <v>67.326495275000013</v>
      </c>
      <c r="OT17" s="101">
        <v>67.053371999999996</v>
      </c>
      <c r="OU17" s="101">
        <v>66.987536153125006</v>
      </c>
      <c r="OV17" s="101">
        <v>67.053371999999996</v>
      </c>
      <c r="OW17" s="101">
        <v>66.672524966666671</v>
      </c>
      <c r="OX17" s="101">
        <v>66.672524966666671</v>
      </c>
      <c r="OY17" s="101">
        <v>67.053371999999996</v>
      </c>
      <c r="OZ17" s="101">
        <v>78.2</v>
      </c>
      <c r="PA17" s="101">
        <v>67.053371999999996</v>
      </c>
      <c r="PB17" s="101">
        <v>0</v>
      </c>
      <c r="PC17" s="101">
        <v>0</v>
      </c>
      <c r="PD17" s="101">
        <v>0</v>
      </c>
      <c r="PE17" s="101">
        <v>0</v>
      </c>
      <c r="PF17" s="101">
        <v>0</v>
      </c>
      <c r="PG17" s="101">
        <v>0</v>
      </c>
      <c r="PH17" s="101">
        <v>0</v>
      </c>
      <c r="PI17" s="101">
        <v>0</v>
      </c>
      <c r="PJ17" s="101">
        <v>0</v>
      </c>
      <c r="PK17" s="101">
        <v>0</v>
      </c>
      <c r="PL17" s="101">
        <v>0</v>
      </c>
      <c r="PM17" s="101">
        <v>0</v>
      </c>
      <c r="PN17" s="101">
        <v>0</v>
      </c>
      <c r="PO17" s="101">
        <v>0</v>
      </c>
      <c r="PP17" s="101">
        <v>0</v>
      </c>
      <c r="PQ17" s="101">
        <v>0</v>
      </c>
      <c r="PR17" s="101">
        <v>0</v>
      </c>
      <c r="PS17" s="101">
        <v>0</v>
      </c>
      <c r="PT17" s="101">
        <v>0</v>
      </c>
      <c r="PU17" s="101">
        <v>0</v>
      </c>
      <c r="PV17" s="101">
        <v>0</v>
      </c>
      <c r="PW17" s="101">
        <v>0</v>
      </c>
      <c r="PX17" s="101">
        <v>0</v>
      </c>
      <c r="PY17" s="101">
        <v>0</v>
      </c>
      <c r="PZ17" s="101">
        <v>0</v>
      </c>
      <c r="QA17" s="101">
        <v>0</v>
      </c>
      <c r="QB17" s="101">
        <v>0</v>
      </c>
      <c r="QC17" s="101">
        <v>0</v>
      </c>
      <c r="QD17" s="101">
        <v>19.421980394432996</v>
      </c>
      <c r="QE17" s="101">
        <v>0</v>
      </c>
      <c r="QF17" s="101">
        <v>16.049246666666665</v>
      </c>
      <c r="QG17" s="101">
        <v>19.413672696066037</v>
      </c>
      <c r="QH17" s="101">
        <v>0</v>
      </c>
      <c r="QI17" s="101">
        <v>0</v>
      </c>
      <c r="QJ17" s="101">
        <v>14.775402684709338</v>
      </c>
      <c r="QK17" s="101">
        <v>0</v>
      </c>
      <c r="QL17" s="101">
        <v>23.04325608062879</v>
      </c>
      <c r="QM17" s="101">
        <v>16.049246666666665</v>
      </c>
      <c r="QN17" s="101">
        <v>13.031827795653335</v>
      </c>
      <c r="QO17" s="101">
        <v>13.886886862682172</v>
      </c>
      <c r="QP17" s="101">
        <v>0</v>
      </c>
      <c r="QQ17" s="101">
        <v>0</v>
      </c>
      <c r="QR17" s="101">
        <v>20.156173237613341</v>
      </c>
      <c r="QS17" s="101">
        <v>0</v>
      </c>
      <c r="QT17" s="101">
        <v>0</v>
      </c>
      <c r="QU17" s="101">
        <v>21.540003865544801</v>
      </c>
      <c r="QV17" s="101">
        <v>0</v>
      </c>
      <c r="QW17" s="101">
        <v>0</v>
      </c>
      <c r="QX17" s="101">
        <v>0</v>
      </c>
      <c r="QY17" s="101">
        <v>0</v>
      </c>
      <c r="QZ17" s="101">
        <v>0</v>
      </c>
      <c r="RA17" s="101">
        <v>0</v>
      </c>
      <c r="RB17" s="101">
        <v>0</v>
      </c>
      <c r="RC17" s="101">
        <v>0</v>
      </c>
      <c r="RD17" s="101">
        <v>66.922736456250007</v>
      </c>
      <c r="RE17" s="101">
        <v>86.542104395809417</v>
      </c>
      <c r="RF17" s="101">
        <v>67.053371999999996</v>
      </c>
      <c r="RG17" s="101">
        <v>82.845079999999996</v>
      </c>
      <c r="RH17" s="101">
        <v>86.533796697442455</v>
      </c>
      <c r="RI17" s="101">
        <v>67.053371999999996</v>
      </c>
      <c r="RJ17" s="101">
        <v>66.672524966666671</v>
      </c>
      <c r="RK17" s="101">
        <v>81.447927651376006</v>
      </c>
      <c r="RL17" s="101">
        <v>66.922736456250007</v>
      </c>
      <c r="RM17" s="101">
        <v>90.512604020212137</v>
      </c>
      <c r="RN17" s="101">
        <v>82.845079999999996</v>
      </c>
      <c r="RO17" s="101">
        <v>79.704352762320013</v>
      </c>
      <c r="RP17" s="101">
        <v>80.559411829348846</v>
      </c>
      <c r="RQ17" s="101">
        <v>66.922736456250007</v>
      </c>
      <c r="RR17" s="101">
        <v>67.053371999999996</v>
      </c>
      <c r="RS17" s="101">
        <v>87.27629723898977</v>
      </c>
      <c r="RT17" s="101">
        <v>67.397368505208348</v>
      </c>
      <c r="RU17" s="101">
        <v>66.987536153125006</v>
      </c>
      <c r="RV17" s="101">
        <v>88.866499140544818</v>
      </c>
      <c r="RW17" s="101">
        <v>67.053371999999996</v>
      </c>
      <c r="RX17" s="101">
        <v>66.987536153125006</v>
      </c>
      <c r="RY17" s="101">
        <v>67.053371999999996</v>
      </c>
      <c r="RZ17" s="101">
        <v>66.672524966666671</v>
      </c>
      <c r="SA17" s="101">
        <v>66.672524966666671</v>
      </c>
      <c r="SB17" s="101">
        <v>67.053371999999996</v>
      </c>
      <c r="SC17" s="101">
        <v>78.2</v>
      </c>
      <c r="SD17" s="101">
        <v>67.053371999999996</v>
      </c>
      <c r="SE17" s="101">
        <v>69.832420650000017</v>
      </c>
      <c r="SF17" s="101">
        <v>70.038390262305825</v>
      </c>
      <c r="SG17" s="101">
        <v>69.968736000000007</v>
      </c>
      <c r="SH17" s="101">
        <v>69.7</v>
      </c>
      <c r="SI17" s="101">
        <v>70.038390262305825</v>
      </c>
      <c r="SJ17" s="101">
        <v>69.968736000000007</v>
      </c>
      <c r="SK17" s="101">
        <v>69.571330400000008</v>
      </c>
      <c r="SL17" s="101">
        <v>69.571330400000008</v>
      </c>
      <c r="SM17" s="101">
        <v>69.832420650000017</v>
      </c>
      <c r="SN17" s="101">
        <v>70.402797850000013</v>
      </c>
      <c r="SO17" s="101">
        <v>69.7</v>
      </c>
      <c r="SP17" s="101">
        <v>69.571330400000008</v>
      </c>
      <c r="SQ17" s="101">
        <v>69.571330400000008</v>
      </c>
      <c r="SR17" s="101">
        <v>69.832420650000017</v>
      </c>
      <c r="SS17" s="101">
        <v>69.968736000000007</v>
      </c>
      <c r="ST17" s="101">
        <v>70.038390262305825</v>
      </c>
      <c r="SU17" s="101">
        <v>70.327688875000007</v>
      </c>
      <c r="SV17" s="101">
        <v>69.900037725000004</v>
      </c>
      <c r="SW17" s="101">
        <v>70.253734200000011</v>
      </c>
      <c r="SX17" s="101">
        <v>69.968736000000007</v>
      </c>
      <c r="SY17" s="101">
        <v>69.900037725000004</v>
      </c>
      <c r="SZ17" s="101">
        <v>69.968736000000007</v>
      </c>
      <c r="TA17" s="101">
        <v>69.571330400000008</v>
      </c>
      <c r="TB17" s="101">
        <v>69.571330400000008</v>
      </c>
      <c r="TC17" s="101">
        <v>69.968736000000007</v>
      </c>
      <c r="TD17" s="101">
        <v>69.7</v>
      </c>
      <c r="TE17" s="101">
        <v>69.968736000000007</v>
      </c>
    </row>
    <row r="18" spans="1:525" s="112" customFormat="1" ht="15" customHeight="1" x14ac:dyDescent="0.2">
      <c r="A18" s="12" t="s">
        <v>99</v>
      </c>
      <c r="B18" s="12" t="s">
        <v>17</v>
      </c>
      <c r="C18" s="15">
        <v>100331647</v>
      </c>
      <c r="D18" s="133" t="s">
        <v>753</v>
      </c>
      <c r="E18" s="15" t="s">
        <v>199</v>
      </c>
      <c r="F18" s="143" t="s">
        <v>754</v>
      </c>
      <c r="G18" s="15"/>
      <c r="H18" s="15"/>
      <c r="I18" s="143" t="s">
        <v>133</v>
      </c>
      <c r="J18" s="15" t="s">
        <v>133</v>
      </c>
      <c r="K18" s="144" t="s">
        <v>133</v>
      </c>
      <c r="L18" s="15" t="s">
        <v>56</v>
      </c>
      <c r="M18" s="15" t="s">
        <v>19</v>
      </c>
      <c r="N18" s="136" t="s">
        <v>57</v>
      </c>
      <c r="O18" s="128" t="s">
        <v>142</v>
      </c>
      <c r="P18" s="136">
        <v>1</v>
      </c>
      <c r="Q18" s="136" t="s">
        <v>20</v>
      </c>
      <c r="R18" s="136" t="s">
        <v>21</v>
      </c>
      <c r="S18" s="137">
        <v>0.12</v>
      </c>
      <c r="T18" s="138">
        <v>0</v>
      </c>
      <c r="U18" s="101" t="s">
        <v>369</v>
      </c>
      <c r="V18" s="139">
        <v>0</v>
      </c>
      <c r="W18" s="139">
        <v>0</v>
      </c>
      <c r="X18" s="139"/>
      <c r="Y18" s="139">
        <v>0.19</v>
      </c>
      <c r="Z18" s="139">
        <v>0.20499999999999999</v>
      </c>
      <c r="AA18" s="139">
        <v>0.2</v>
      </c>
      <c r="AB18" s="139">
        <v>0.18</v>
      </c>
      <c r="AC18" s="139">
        <v>0.20499999999999999</v>
      </c>
      <c r="AD18" s="139">
        <v>0.2</v>
      </c>
      <c r="AE18" s="139">
        <v>0.17</v>
      </c>
      <c r="AF18" s="139">
        <v>0.17</v>
      </c>
      <c r="AG18" s="139">
        <v>0.19</v>
      </c>
      <c r="AH18" s="139">
        <v>0.23</v>
      </c>
      <c r="AI18" s="139">
        <v>0.18</v>
      </c>
      <c r="AJ18" s="139">
        <v>0.17</v>
      </c>
      <c r="AK18" s="139">
        <v>0.17</v>
      </c>
      <c r="AL18" s="139">
        <v>0.19</v>
      </c>
      <c r="AM18" s="139">
        <v>0.2</v>
      </c>
      <c r="AN18" s="139">
        <v>0.20499999999999999</v>
      </c>
      <c r="AO18" s="139">
        <v>0.22500000000000001</v>
      </c>
      <c r="AP18" s="139">
        <v>0.19500000000000001</v>
      </c>
      <c r="AQ18" s="139">
        <v>0.22</v>
      </c>
      <c r="AR18" s="139">
        <v>0.2</v>
      </c>
      <c r="AS18" s="139">
        <v>0.19500000000000001</v>
      </c>
      <c r="AT18" s="139">
        <v>0.2</v>
      </c>
      <c r="AU18" s="139">
        <v>0.17</v>
      </c>
      <c r="AV18" s="139">
        <v>0.17</v>
      </c>
      <c r="AW18" s="139">
        <v>0.2</v>
      </c>
      <c r="AX18" s="139">
        <v>0.18</v>
      </c>
      <c r="AY18" s="139">
        <v>0.2</v>
      </c>
      <c r="AZ18" s="139">
        <v>0.04</v>
      </c>
      <c r="BA18" s="139">
        <v>0.04</v>
      </c>
      <c r="BB18" s="139">
        <v>0.04</v>
      </c>
      <c r="BC18" s="139">
        <v>0.04</v>
      </c>
      <c r="BD18" s="139">
        <v>0.04</v>
      </c>
      <c r="BE18" s="139">
        <v>0.04</v>
      </c>
      <c r="BF18" s="139">
        <v>0.04</v>
      </c>
      <c r="BG18" s="139">
        <v>0.04</v>
      </c>
      <c r="BH18" s="139">
        <v>0.04</v>
      </c>
      <c r="BI18" s="139">
        <v>0.04</v>
      </c>
      <c r="BJ18" s="139">
        <v>0.04</v>
      </c>
      <c r="BK18" s="139">
        <v>0.04</v>
      </c>
      <c r="BL18" s="139">
        <v>0.04</v>
      </c>
      <c r="BM18" s="139">
        <v>0.04</v>
      </c>
      <c r="BN18" s="139">
        <v>0.04</v>
      </c>
      <c r="BO18" s="139">
        <v>0.04</v>
      </c>
      <c r="BP18" s="139">
        <v>0.04</v>
      </c>
      <c r="BQ18" s="139">
        <v>0.04</v>
      </c>
      <c r="BR18" s="139">
        <v>0.04</v>
      </c>
      <c r="BS18" s="139">
        <v>0.04</v>
      </c>
      <c r="BT18" s="139">
        <v>0.04</v>
      </c>
      <c r="BU18" s="139">
        <v>0.04</v>
      </c>
      <c r="BV18" s="139">
        <v>0.04</v>
      </c>
      <c r="BW18" s="139">
        <v>0.04</v>
      </c>
      <c r="BX18" s="139">
        <v>0.04</v>
      </c>
      <c r="BY18" s="139">
        <v>0.18</v>
      </c>
      <c r="BZ18" s="139">
        <v>0.04</v>
      </c>
      <c r="CA18" s="139" t="s">
        <v>369</v>
      </c>
      <c r="CB18" s="131">
        <v>0.20499999999999999</v>
      </c>
      <c r="CC18" s="139" t="s">
        <v>369</v>
      </c>
      <c r="CD18" s="131">
        <v>0.18</v>
      </c>
      <c r="CE18" s="131">
        <v>0.20499999999999999</v>
      </c>
      <c r="CF18" s="139" t="s">
        <v>369</v>
      </c>
      <c r="CG18" s="139" t="s">
        <v>369</v>
      </c>
      <c r="CH18" s="131">
        <v>0.17</v>
      </c>
      <c r="CI18" s="139" t="s">
        <v>369</v>
      </c>
      <c r="CJ18" s="131">
        <v>0.23</v>
      </c>
      <c r="CK18" s="131">
        <v>0.18</v>
      </c>
      <c r="CL18" s="131">
        <v>0.17</v>
      </c>
      <c r="CM18" s="131">
        <v>0.17</v>
      </c>
      <c r="CN18" s="139" t="s">
        <v>369</v>
      </c>
      <c r="CO18" s="139" t="s">
        <v>369</v>
      </c>
      <c r="CP18" s="131">
        <v>0.20499999999999999</v>
      </c>
      <c r="CQ18" s="139" t="s">
        <v>369</v>
      </c>
      <c r="CR18" s="139" t="s">
        <v>369</v>
      </c>
      <c r="CS18" s="131">
        <v>0.22</v>
      </c>
      <c r="CT18" s="139" t="s">
        <v>369</v>
      </c>
      <c r="CU18" s="139" t="s">
        <v>369</v>
      </c>
      <c r="CV18" s="139" t="s">
        <v>369</v>
      </c>
      <c r="CW18" s="139" t="s">
        <v>369</v>
      </c>
      <c r="CX18" s="139" t="s">
        <v>369</v>
      </c>
      <c r="CY18" s="139" t="s">
        <v>369</v>
      </c>
      <c r="CZ18" s="139" t="s">
        <v>369</v>
      </c>
      <c r="DA18" s="139" t="s">
        <v>369</v>
      </c>
      <c r="DB18" s="139" t="s">
        <v>369</v>
      </c>
      <c r="DC18" s="139">
        <v>0.33050000000000002</v>
      </c>
      <c r="DD18" s="139" t="s">
        <v>369</v>
      </c>
      <c r="DE18" s="139">
        <v>0.33</v>
      </c>
      <c r="DF18" s="139">
        <v>0.33</v>
      </c>
      <c r="DG18" s="139" t="s">
        <v>369</v>
      </c>
      <c r="DH18" s="139" t="s">
        <v>369</v>
      </c>
      <c r="DI18" s="139">
        <v>0.33050000000000002</v>
      </c>
      <c r="DJ18" s="139" t="s">
        <v>369</v>
      </c>
      <c r="DK18" s="139">
        <v>0.33054</v>
      </c>
      <c r="DL18" s="139">
        <v>0.33</v>
      </c>
      <c r="DM18" s="139">
        <v>0.19750000000000001</v>
      </c>
      <c r="DN18" s="139">
        <v>0.46050000000000002</v>
      </c>
      <c r="DO18" s="139" t="s">
        <v>369</v>
      </c>
      <c r="DP18" s="139" t="s">
        <v>369</v>
      </c>
      <c r="DQ18" s="139">
        <v>0.66</v>
      </c>
      <c r="DR18" s="139" t="s">
        <v>369</v>
      </c>
      <c r="DS18" s="139" t="s">
        <v>369</v>
      </c>
      <c r="DT18" s="139">
        <v>0.32929999999999998</v>
      </c>
      <c r="DU18" s="139" t="s">
        <v>369</v>
      </c>
      <c r="DV18" s="139" t="s">
        <v>369</v>
      </c>
      <c r="DW18" s="139" t="s">
        <v>369</v>
      </c>
      <c r="DX18" s="139" t="s">
        <v>369</v>
      </c>
      <c r="DY18" s="139" t="s">
        <v>369</v>
      </c>
      <c r="DZ18" s="139" t="s">
        <v>369</v>
      </c>
      <c r="EA18" s="139" t="s">
        <v>369</v>
      </c>
      <c r="EB18" s="139" t="s">
        <v>369</v>
      </c>
      <c r="EC18" s="139" t="s">
        <v>369</v>
      </c>
      <c r="ED18" s="139">
        <v>0.60664150943396211</v>
      </c>
      <c r="EE18" s="139" t="s">
        <v>369</v>
      </c>
      <c r="EF18" s="139">
        <v>0.55707317073170715</v>
      </c>
      <c r="EG18" s="139">
        <v>0.60603773584905651</v>
      </c>
      <c r="EH18" s="139" t="s">
        <v>369</v>
      </c>
      <c r="EI18" s="139" t="s">
        <v>369</v>
      </c>
      <c r="EJ18" s="139">
        <v>0.53889156626506018</v>
      </c>
      <c r="EK18" s="139" t="s">
        <v>369</v>
      </c>
      <c r="EL18" s="139">
        <v>0.65885506493506485</v>
      </c>
      <c r="EM18" s="139">
        <v>0.55707317073170715</v>
      </c>
      <c r="EN18" s="139">
        <v>0.38506024096385549</v>
      </c>
      <c r="EO18" s="139">
        <v>0.46050000000000002</v>
      </c>
      <c r="EP18" s="139" t="s">
        <v>369</v>
      </c>
      <c r="EQ18" s="139" t="s">
        <v>369</v>
      </c>
      <c r="ER18" s="131">
        <v>0.66</v>
      </c>
      <c r="ES18" s="139" t="s">
        <v>369</v>
      </c>
      <c r="ET18" s="139" t="s">
        <v>369</v>
      </c>
      <c r="EU18" s="139">
        <v>0.63606153846153823</v>
      </c>
      <c r="EV18" s="139" t="s">
        <v>369</v>
      </c>
      <c r="EW18" s="139" t="s">
        <v>369</v>
      </c>
      <c r="EX18" s="139" t="s">
        <v>369</v>
      </c>
      <c r="EY18" s="139" t="s">
        <v>369</v>
      </c>
      <c r="EZ18" s="139" t="s">
        <v>369</v>
      </c>
      <c r="FA18" s="139" t="s">
        <v>369</v>
      </c>
      <c r="FB18" s="139" t="s">
        <v>369</v>
      </c>
      <c r="FC18" s="139" t="s">
        <v>369</v>
      </c>
      <c r="FD18" s="140">
        <v>0.15624999999999989</v>
      </c>
      <c r="FE18" s="140">
        <v>0.17187499999999989</v>
      </c>
      <c r="FF18" s="140">
        <v>0.16666666666666663</v>
      </c>
      <c r="FG18" s="140">
        <v>0.14583333333333326</v>
      </c>
      <c r="FH18" s="140">
        <v>0.17187499999999989</v>
      </c>
      <c r="FI18" s="140">
        <v>0.16666666666666663</v>
      </c>
      <c r="FJ18" s="140">
        <v>0.13541666666666663</v>
      </c>
      <c r="FK18" s="140">
        <v>0.13541666666666663</v>
      </c>
      <c r="FL18" s="140">
        <v>0.15624999999999989</v>
      </c>
      <c r="FM18" s="140">
        <v>0.19791666666666663</v>
      </c>
      <c r="FN18" s="140">
        <v>0.14583333333333326</v>
      </c>
      <c r="FO18" s="140">
        <v>0.13541666666666663</v>
      </c>
      <c r="FP18" s="140">
        <v>0.13541666666666663</v>
      </c>
      <c r="FQ18" s="140">
        <v>0.15624999999999989</v>
      </c>
      <c r="FR18" s="140">
        <v>0.16666666666666663</v>
      </c>
      <c r="FS18" s="140">
        <v>0.17187499999999989</v>
      </c>
      <c r="FT18" s="140">
        <v>0.19270833333333326</v>
      </c>
      <c r="FU18" s="140">
        <v>0.16145833333333337</v>
      </c>
      <c r="FV18" s="140">
        <v>0.18749999999999989</v>
      </c>
      <c r="FW18" s="140">
        <v>0.16666666666666663</v>
      </c>
      <c r="FX18" s="140">
        <v>0.16145833333333337</v>
      </c>
      <c r="FY18" s="140">
        <v>0.16666666666666663</v>
      </c>
      <c r="FZ18" s="140">
        <v>0.13541666666666663</v>
      </c>
      <c r="GA18" s="140">
        <v>0.13541666666666663</v>
      </c>
      <c r="GB18" s="140">
        <v>0.16666666666666663</v>
      </c>
      <c r="GC18" s="140">
        <v>0</v>
      </c>
      <c r="GD18" s="140">
        <v>0.16666666666666663</v>
      </c>
      <c r="GE18" s="101">
        <v>91.973912920000018</v>
      </c>
      <c r="GF18" s="101">
        <v>93.985663765976938</v>
      </c>
      <c r="GG18" s="101">
        <v>93.30536736000002</v>
      </c>
      <c r="GH18" s="101">
        <v>90.68</v>
      </c>
      <c r="GI18" s="101">
        <v>93.985663765976938</v>
      </c>
      <c r="GJ18" s="101">
        <v>93.30536736000002</v>
      </c>
      <c r="GK18" s="101">
        <v>89.422087040000008</v>
      </c>
      <c r="GL18" s="101">
        <v>89.422087040000008</v>
      </c>
      <c r="GM18" s="101">
        <v>91.973912920000018</v>
      </c>
      <c r="GN18" s="101">
        <v>97.542027640000015</v>
      </c>
      <c r="GO18" s="101">
        <v>90.68</v>
      </c>
      <c r="GP18" s="101">
        <v>89.422087040000008</v>
      </c>
      <c r="GQ18" s="101">
        <v>89.422087040000008</v>
      </c>
      <c r="GR18" s="101">
        <v>91.973912920000018</v>
      </c>
      <c r="GS18" s="101">
        <v>93.30536736000002</v>
      </c>
      <c r="GT18" s="101">
        <v>93.985663765976938</v>
      </c>
      <c r="GU18" s="101">
        <v>96.809333240000015</v>
      </c>
      <c r="GV18" s="101">
        <v>92.634788760000006</v>
      </c>
      <c r="GW18" s="101">
        <v>96.087611120000005</v>
      </c>
      <c r="GX18" s="101">
        <v>93.30536736000002</v>
      </c>
      <c r="GY18" s="101">
        <v>92.634788760000006</v>
      </c>
      <c r="GZ18" s="101">
        <v>93.30536736000002</v>
      </c>
      <c r="HA18" s="101">
        <v>89.422087040000008</v>
      </c>
      <c r="HB18" s="101">
        <v>89.422087040000008</v>
      </c>
      <c r="HC18" s="101">
        <v>93.30536736000002</v>
      </c>
      <c r="HD18" s="101">
        <v>90.68</v>
      </c>
      <c r="HE18" s="101">
        <v>93.30536736000002</v>
      </c>
      <c r="HF18" s="101" t="s">
        <v>369</v>
      </c>
      <c r="HG18" s="101" t="s">
        <v>369</v>
      </c>
      <c r="HH18" s="101" t="s">
        <v>369</v>
      </c>
      <c r="HI18" s="101" t="s">
        <v>369</v>
      </c>
      <c r="HJ18" s="101" t="s">
        <v>369</v>
      </c>
      <c r="HK18" s="101" t="s">
        <v>369</v>
      </c>
      <c r="HL18" s="101" t="s">
        <v>369</v>
      </c>
      <c r="HM18" s="101" t="s">
        <v>369</v>
      </c>
      <c r="HN18" s="101" t="s">
        <v>369</v>
      </c>
      <c r="HO18" s="101" t="s">
        <v>369</v>
      </c>
      <c r="HP18" s="101" t="s">
        <v>369</v>
      </c>
      <c r="HQ18" s="101" t="s">
        <v>369</v>
      </c>
      <c r="HR18" s="101" t="s">
        <v>369</v>
      </c>
      <c r="HS18" s="101" t="s">
        <v>369</v>
      </c>
      <c r="HT18" s="101" t="s">
        <v>369</v>
      </c>
      <c r="HU18" s="101" t="s">
        <v>369</v>
      </c>
      <c r="HV18" s="101" t="s">
        <v>369</v>
      </c>
      <c r="HW18" s="101" t="s">
        <v>369</v>
      </c>
      <c r="HX18" s="101" t="s">
        <v>369</v>
      </c>
      <c r="HY18" s="101" t="s">
        <v>369</v>
      </c>
      <c r="HZ18" s="101" t="s">
        <v>369</v>
      </c>
      <c r="IA18" s="101" t="s">
        <v>369</v>
      </c>
      <c r="IB18" s="101" t="s">
        <v>369</v>
      </c>
      <c r="IC18" s="101" t="s">
        <v>369</v>
      </c>
      <c r="ID18" s="101" t="s">
        <v>369</v>
      </c>
      <c r="IE18" s="101" t="s">
        <v>369</v>
      </c>
      <c r="IF18" s="101" t="s">
        <v>369</v>
      </c>
      <c r="IG18" s="140">
        <v>0</v>
      </c>
      <c r="IH18" s="140">
        <v>8.3333333333333259E-2</v>
      </c>
      <c r="II18" s="140">
        <v>0.13541666666666663</v>
      </c>
      <c r="IJ18" s="140">
        <v>0.140625</v>
      </c>
      <c r="IK18" s="140">
        <v>0.14583333333333326</v>
      </c>
      <c r="IL18" s="140">
        <v>0.15624999999999989</v>
      </c>
      <c r="IM18" s="140">
        <v>0.16145833333333337</v>
      </c>
      <c r="IN18" s="140">
        <v>0.16666666666666663</v>
      </c>
      <c r="IO18" s="140">
        <v>0.17187499999999989</v>
      </c>
      <c r="IP18" s="140">
        <v>0.17708333333333326</v>
      </c>
      <c r="IQ18" s="140">
        <v>0.18749999999999989</v>
      </c>
      <c r="IR18" s="140">
        <v>0.19270833333333326</v>
      </c>
      <c r="IS18" s="140">
        <v>0.19791666666666663</v>
      </c>
      <c r="IT18" s="140">
        <v>8.3333333333333259E-2</v>
      </c>
      <c r="IU18" s="140">
        <v>0.13541666666666663</v>
      </c>
      <c r="IV18" s="140">
        <v>0.140625</v>
      </c>
      <c r="IW18" s="140">
        <v>0.14583333333333326</v>
      </c>
      <c r="IX18" s="140">
        <v>0.15624999999999989</v>
      </c>
      <c r="IY18" s="140">
        <v>0.16145833333333337</v>
      </c>
      <c r="IZ18" s="140">
        <v>0.16666666666666663</v>
      </c>
      <c r="JA18" s="140">
        <v>0.17708333333333326</v>
      </c>
      <c r="JB18" s="140">
        <v>0.18749999999999989</v>
      </c>
      <c r="JC18" s="100">
        <v>72.363909520000007</v>
      </c>
      <c r="JD18" s="100">
        <v>83.62282900000001</v>
      </c>
      <c r="JE18" s="100">
        <v>89.422087040000008</v>
      </c>
      <c r="JF18" s="100">
        <v>90.0466002</v>
      </c>
      <c r="JG18" s="100">
        <v>90.68</v>
      </c>
      <c r="JH18" s="100">
        <v>91.973912920000018</v>
      </c>
      <c r="JI18" s="100">
        <v>92.634788760000006</v>
      </c>
      <c r="JJ18" s="100">
        <v>93.30536736000002</v>
      </c>
      <c r="JK18" s="100">
        <v>93.985663765976938</v>
      </c>
      <c r="JL18" s="100">
        <v>94.675995560000018</v>
      </c>
      <c r="JM18" s="100">
        <v>96.087611120000005</v>
      </c>
      <c r="JN18" s="100">
        <v>96.809333240000015</v>
      </c>
      <c r="JO18" s="100">
        <v>97.542027640000015</v>
      </c>
      <c r="JP18" s="100">
        <v>73.421147640000001</v>
      </c>
      <c r="JQ18" s="100">
        <v>77.844064639999999</v>
      </c>
      <c r="JR18" s="100">
        <v>78.315872679999998</v>
      </c>
      <c r="JS18" s="100">
        <v>78.793393560000013</v>
      </c>
      <c r="JT18" s="100">
        <v>79.766208600000013</v>
      </c>
      <c r="JU18" s="100">
        <v>80.261593440000013</v>
      </c>
      <c r="JV18" s="100">
        <v>80.763235200000011</v>
      </c>
      <c r="JW18" s="100">
        <v>81.785561520000002</v>
      </c>
      <c r="JX18" s="100">
        <v>82.834094360000009</v>
      </c>
      <c r="JY18" s="101" t="s">
        <v>369</v>
      </c>
      <c r="JZ18" s="101" t="s">
        <v>369</v>
      </c>
      <c r="KA18" s="101" t="s">
        <v>369</v>
      </c>
      <c r="KB18" s="101" t="s">
        <v>369</v>
      </c>
      <c r="KC18" s="101" t="s">
        <v>369</v>
      </c>
      <c r="KD18" s="101" t="s">
        <v>369</v>
      </c>
      <c r="KE18" s="101" t="s">
        <v>369</v>
      </c>
      <c r="KF18" s="101" t="s">
        <v>369</v>
      </c>
      <c r="KG18" s="101" t="s">
        <v>369</v>
      </c>
      <c r="KH18" s="101" t="s">
        <v>369</v>
      </c>
      <c r="KI18" s="101" t="s">
        <v>369</v>
      </c>
      <c r="KJ18" s="101" t="s">
        <v>369</v>
      </c>
      <c r="KK18" s="101" t="s">
        <v>369</v>
      </c>
      <c r="KL18" s="101" t="s">
        <v>369</v>
      </c>
      <c r="KM18" s="101" t="s">
        <v>369</v>
      </c>
      <c r="KN18" s="101" t="s">
        <v>369</v>
      </c>
      <c r="KO18" s="101" t="s">
        <v>369</v>
      </c>
      <c r="KP18" s="101" t="s">
        <v>369</v>
      </c>
      <c r="KQ18" s="101" t="s">
        <v>369</v>
      </c>
      <c r="KR18" s="101" t="s">
        <v>369</v>
      </c>
      <c r="KS18" s="100" t="s">
        <v>369</v>
      </c>
      <c r="KT18" s="100" t="s">
        <v>369</v>
      </c>
      <c r="KU18" s="140" t="s">
        <v>765</v>
      </c>
      <c r="KV18" s="140" t="s">
        <v>765</v>
      </c>
      <c r="KW18" s="140" t="s">
        <v>765</v>
      </c>
      <c r="KX18" s="140" t="s">
        <v>765</v>
      </c>
      <c r="KY18" s="140" t="s">
        <v>765</v>
      </c>
      <c r="KZ18" s="140" t="s">
        <v>765</v>
      </c>
      <c r="LA18" s="140" t="s">
        <v>765</v>
      </c>
      <c r="LB18" s="140" t="s">
        <v>765</v>
      </c>
      <c r="LC18" s="140" t="s">
        <v>765</v>
      </c>
      <c r="LD18" s="140" t="s">
        <v>765</v>
      </c>
      <c r="LE18" s="140">
        <v>0.14583333333333326</v>
      </c>
      <c r="LF18" s="140" t="s">
        <v>765</v>
      </c>
      <c r="LG18" s="140" t="s">
        <v>765</v>
      </c>
      <c r="LH18" s="140" t="s">
        <v>765</v>
      </c>
      <c r="LI18" s="140" t="s">
        <v>765</v>
      </c>
      <c r="LJ18" s="140" t="s">
        <v>765</v>
      </c>
      <c r="LK18" s="140" t="s">
        <v>765</v>
      </c>
      <c r="LL18" s="140">
        <v>0.16145833333333337</v>
      </c>
      <c r="LM18" s="140">
        <v>0.18749999999999989</v>
      </c>
      <c r="LN18" s="140" t="s">
        <v>765</v>
      </c>
      <c r="LO18" s="140" t="s">
        <v>765</v>
      </c>
      <c r="LP18" s="140" t="s">
        <v>765</v>
      </c>
      <c r="LQ18" s="140">
        <v>0.13541666666666663</v>
      </c>
      <c r="LR18" s="140">
        <v>0.13541666666666663</v>
      </c>
      <c r="LS18" s="140" t="s">
        <v>765</v>
      </c>
      <c r="LT18" s="140">
        <v>0</v>
      </c>
      <c r="LU18" s="140" t="s">
        <v>765</v>
      </c>
      <c r="LV18" s="101" t="s">
        <v>765</v>
      </c>
      <c r="LW18" s="101" t="s">
        <v>765</v>
      </c>
      <c r="LX18" s="101" t="s">
        <v>765</v>
      </c>
      <c r="LY18" s="101" t="s">
        <v>765</v>
      </c>
      <c r="LZ18" s="101" t="s">
        <v>765</v>
      </c>
      <c r="MA18" s="101" t="s">
        <v>765</v>
      </c>
      <c r="MB18" s="101" t="s">
        <v>765</v>
      </c>
      <c r="MC18" s="101" t="s">
        <v>765</v>
      </c>
      <c r="MD18" s="101" t="s">
        <v>765</v>
      </c>
      <c r="ME18" s="101" t="s">
        <v>765</v>
      </c>
      <c r="MF18" s="101" t="s">
        <v>765</v>
      </c>
      <c r="MG18" s="101" t="s">
        <v>765</v>
      </c>
      <c r="MH18" s="101" t="s">
        <v>765</v>
      </c>
      <c r="MI18" s="101" t="s">
        <v>765</v>
      </c>
      <c r="MJ18" s="101" t="s">
        <v>765</v>
      </c>
      <c r="MK18" s="101" t="s">
        <v>765</v>
      </c>
      <c r="ML18" s="101" t="s">
        <v>765</v>
      </c>
      <c r="MM18" s="101" t="s">
        <v>765</v>
      </c>
      <c r="MN18" s="101" t="s">
        <v>765</v>
      </c>
      <c r="MO18" s="101" t="s">
        <v>765</v>
      </c>
      <c r="MP18" s="101" t="s">
        <v>765</v>
      </c>
      <c r="MQ18" s="101" t="s">
        <v>765</v>
      </c>
      <c r="MR18" s="101" t="s">
        <v>765</v>
      </c>
      <c r="MS18" s="101" t="s">
        <v>765</v>
      </c>
      <c r="MT18" s="101" t="s">
        <v>765</v>
      </c>
      <c r="MU18" s="101" t="s">
        <v>765</v>
      </c>
      <c r="MV18" s="101" t="s">
        <v>765</v>
      </c>
      <c r="MW18" s="101" t="s">
        <v>765</v>
      </c>
      <c r="MX18" s="101" t="s">
        <v>765</v>
      </c>
      <c r="MY18" s="101" t="s">
        <v>765</v>
      </c>
      <c r="MZ18" s="101" t="s">
        <v>765</v>
      </c>
      <c r="NA18" s="101" t="s">
        <v>765</v>
      </c>
      <c r="NB18" s="101" t="s">
        <v>765</v>
      </c>
      <c r="NC18" s="101" t="s">
        <v>765</v>
      </c>
      <c r="ND18" s="101" t="s">
        <v>765</v>
      </c>
      <c r="NE18" s="101" t="s">
        <v>765</v>
      </c>
      <c r="NF18" s="101" t="s">
        <v>765</v>
      </c>
      <c r="NG18" s="101" t="s">
        <v>765</v>
      </c>
      <c r="NH18" s="101" t="s">
        <v>765</v>
      </c>
      <c r="NI18" s="101" t="s">
        <v>765</v>
      </c>
      <c r="NJ18" s="101" t="s">
        <v>765</v>
      </c>
      <c r="NK18" s="101" t="s">
        <v>765</v>
      </c>
      <c r="NL18" s="101" t="s">
        <v>765</v>
      </c>
      <c r="NM18" s="101" t="s">
        <v>765</v>
      </c>
      <c r="NN18" s="101" t="s">
        <v>765</v>
      </c>
      <c r="NO18" s="101" t="s">
        <v>765</v>
      </c>
      <c r="NP18" s="101" t="s">
        <v>765</v>
      </c>
      <c r="NQ18" s="101" t="s">
        <v>765</v>
      </c>
      <c r="NR18" s="101" t="s">
        <v>765</v>
      </c>
      <c r="NS18" s="101" t="s">
        <v>765</v>
      </c>
      <c r="NT18" s="101" t="s">
        <v>765</v>
      </c>
      <c r="NU18" s="101" t="s">
        <v>765</v>
      </c>
      <c r="NV18" s="101" t="s">
        <v>765</v>
      </c>
      <c r="NW18" s="101" t="s">
        <v>765</v>
      </c>
      <c r="NZ18" s="139">
        <v>0.08</v>
      </c>
      <c r="OA18" s="101">
        <v>71.394749904150032</v>
      </c>
      <c r="OB18" s="101">
        <v>71.60532758170369</v>
      </c>
      <c r="OC18" s="101">
        <v>71.534114976000012</v>
      </c>
      <c r="OD18" s="101">
        <v>71.259366666666679</v>
      </c>
      <c r="OE18" s="101">
        <v>71.60532758170369</v>
      </c>
      <c r="OF18" s="101">
        <v>71.534114976000012</v>
      </c>
      <c r="OG18" s="101">
        <v>71.127818399733343</v>
      </c>
      <c r="OH18" s="101">
        <v>71.127818399733343</v>
      </c>
      <c r="OI18" s="101">
        <v>71.394749904150032</v>
      </c>
      <c r="OJ18" s="101">
        <v>71.977887896016682</v>
      </c>
      <c r="OK18" s="101">
        <v>71.259366666666679</v>
      </c>
      <c r="OL18" s="101">
        <v>71.127818399733343</v>
      </c>
      <c r="OM18" s="101">
        <v>71.127818399733343</v>
      </c>
      <c r="ON18" s="101">
        <v>71.394749904150032</v>
      </c>
      <c r="OO18" s="101">
        <v>71.534114976000012</v>
      </c>
      <c r="OP18" s="101">
        <v>71.60532758170369</v>
      </c>
      <c r="OQ18" s="101">
        <v>71.901098541791683</v>
      </c>
      <c r="OR18" s="101">
        <v>71.463879745474998</v>
      </c>
      <c r="OS18" s="101">
        <v>71.82548931220002</v>
      </c>
      <c r="OT18" s="101">
        <v>71.534114976000012</v>
      </c>
      <c r="OU18" s="101">
        <v>71.463879745474998</v>
      </c>
      <c r="OV18" s="101">
        <v>71.534114976000012</v>
      </c>
      <c r="OW18" s="101">
        <v>71.127818399733343</v>
      </c>
      <c r="OX18" s="101">
        <v>71.127818399733343</v>
      </c>
      <c r="OY18" s="101">
        <v>71.534114976000012</v>
      </c>
      <c r="OZ18" s="101">
        <v>83.425600000000003</v>
      </c>
      <c r="PA18" s="101">
        <v>71.534114976000012</v>
      </c>
      <c r="PB18" s="101">
        <v>0</v>
      </c>
      <c r="PC18" s="101">
        <v>0</v>
      </c>
      <c r="PD18" s="101">
        <v>0</v>
      </c>
      <c r="PE18" s="101">
        <v>0</v>
      </c>
      <c r="PF18" s="101">
        <v>0</v>
      </c>
      <c r="PG18" s="101">
        <v>0</v>
      </c>
      <c r="PH18" s="101">
        <v>0</v>
      </c>
      <c r="PI18" s="101">
        <v>0</v>
      </c>
      <c r="PJ18" s="101">
        <v>0</v>
      </c>
      <c r="PK18" s="101">
        <v>0</v>
      </c>
      <c r="PL18" s="101">
        <v>0</v>
      </c>
      <c r="PM18" s="101">
        <v>0</v>
      </c>
      <c r="PN18" s="101">
        <v>0</v>
      </c>
      <c r="PO18" s="101">
        <v>0</v>
      </c>
      <c r="PP18" s="101">
        <v>0</v>
      </c>
      <c r="PQ18" s="101">
        <v>0</v>
      </c>
      <c r="PR18" s="101">
        <v>0</v>
      </c>
      <c r="PS18" s="101">
        <v>0</v>
      </c>
      <c r="PT18" s="101">
        <v>0</v>
      </c>
      <c r="PU18" s="101">
        <v>0</v>
      </c>
      <c r="PV18" s="101">
        <v>0</v>
      </c>
      <c r="PW18" s="101">
        <v>0</v>
      </c>
      <c r="PX18" s="101">
        <v>0</v>
      </c>
      <c r="PY18" s="101">
        <v>0</v>
      </c>
      <c r="PZ18" s="101">
        <v>0</v>
      </c>
      <c r="QA18" s="101">
        <v>0</v>
      </c>
      <c r="QB18" s="101">
        <v>0</v>
      </c>
      <c r="QC18" s="101">
        <v>0</v>
      </c>
      <c r="QD18" s="101">
        <v>20.719825672555107</v>
      </c>
      <c r="QE18" s="101">
        <v>0</v>
      </c>
      <c r="QF18" s="101">
        <v>17.121713973333335</v>
      </c>
      <c r="QG18" s="101">
        <v>20.710962824461976</v>
      </c>
      <c r="QH18" s="101">
        <v>0</v>
      </c>
      <c r="QI18" s="101">
        <v>0</v>
      </c>
      <c r="QJ18" s="101">
        <v>15.762747240581676</v>
      </c>
      <c r="QK18" s="101">
        <v>0</v>
      </c>
      <c r="QL18" s="101">
        <v>24.583087781075516</v>
      </c>
      <c r="QM18" s="101">
        <v>17.121713973333335</v>
      </c>
      <c r="QN18" s="101">
        <v>13.902660523645229</v>
      </c>
      <c r="QO18" s="101">
        <v>14.814857655388463</v>
      </c>
      <c r="QP18" s="101">
        <v>0</v>
      </c>
      <c r="QQ18" s="101">
        <v>0</v>
      </c>
      <c r="QR18" s="101">
        <v>21.503079872785619</v>
      </c>
      <c r="QS18" s="101">
        <v>0</v>
      </c>
      <c r="QT18" s="101">
        <v>0</v>
      </c>
      <c r="QU18" s="101">
        <v>22.979382947383563</v>
      </c>
      <c r="QV18" s="101">
        <v>0</v>
      </c>
      <c r="QW18" s="101">
        <v>0</v>
      </c>
      <c r="QX18" s="101">
        <v>0</v>
      </c>
      <c r="QY18" s="101">
        <v>0</v>
      </c>
      <c r="QZ18" s="101">
        <v>0</v>
      </c>
      <c r="RA18" s="101">
        <v>0</v>
      </c>
      <c r="RB18" s="101">
        <v>0</v>
      </c>
      <c r="RC18" s="101">
        <v>0</v>
      </c>
      <c r="RD18" s="101">
        <v>71.394749904150032</v>
      </c>
      <c r="RE18" s="101">
        <v>92.325153254258794</v>
      </c>
      <c r="RF18" s="101">
        <v>71.534114976000012</v>
      </c>
      <c r="RG18" s="101">
        <v>88.381080640000022</v>
      </c>
      <c r="RH18" s="101">
        <v>92.316290406165663</v>
      </c>
      <c r="RI18" s="101">
        <v>71.534114976000012</v>
      </c>
      <c r="RJ18" s="101">
        <v>71.127818399733343</v>
      </c>
      <c r="RK18" s="101">
        <v>86.890565640315018</v>
      </c>
      <c r="RL18" s="101">
        <v>71.394749904150032</v>
      </c>
      <c r="RM18" s="101">
        <v>96.560975677092202</v>
      </c>
      <c r="RN18" s="101">
        <v>88.381080640000022</v>
      </c>
      <c r="RO18" s="101">
        <v>85.030478923378567</v>
      </c>
      <c r="RP18" s="101">
        <v>85.942676055121808</v>
      </c>
      <c r="RQ18" s="101">
        <v>71.394749904150032</v>
      </c>
      <c r="RR18" s="101">
        <v>71.534114976000012</v>
      </c>
      <c r="RS18" s="101">
        <v>93.10840745448931</v>
      </c>
      <c r="RT18" s="101">
        <v>71.901098541791683</v>
      </c>
      <c r="RU18" s="101">
        <v>71.463879745474998</v>
      </c>
      <c r="RV18" s="101">
        <v>94.80487225958359</v>
      </c>
      <c r="RW18" s="101">
        <v>71.534114976000012</v>
      </c>
      <c r="RX18" s="101">
        <v>71.463879745474998</v>
      </c>
      <c r="RY18" s="101">
        <v>71.534114976000012</v>
      </c>
      <c r="RZ18" s="101">
        <v>71.127818399733343</v>
      </c>
      <c r="SA18" s="101">
        <v>71.127818399733343</v>
      </c>
      <c r="SB18" s="101">
        <v>71.534114976000012</v>
      </c>
      <c r="SC18" s="101">
        <v>83.425600000000003</v>
      </c>
      <c r="SD18" s="101">
        <v>71.534114976000012</v>
      </c>
      <c r="SE18" s="101">
        <v>74.498869465200031</v>
      </c>
      <c r="SF18" s="101">
        <v>74.718602693951667</v>
      </c>
      <c r="SG18" s="101">
        <v>74.644293888000021</v>
      </c>
      <c r="SH18" s="101">
        <v>74.357600000000005</v>
      </c>
      <c r="SI18" s="101">
        <v>74.718602693951667</v>
      </c>
      <c r="SJ18" s="101">
        <v>74.644293888000021</v>
      </c>
      <c r="SK18" s="101">
        <v>74.220332243200019</v>
      </c>
      <c r="SL18" s="101">
        <v>74.220332243200019</v>
      </c>
      <c r="SM18" s="101">
        <v>74.498869465200031</v>
      </c>
      <c r="SN18" s="101">
        <v>75.107361282800014</v>
      </c>
      <c r="SO18" s="101">
        <v>74.357600000000005</v>
      </c>
      <c r="SP18" s="101">
        <v>74.220332243200019</v>
      </c>
      <c r="SQ18" s="101">
        <v>74.220332243200019</v>
      </c>
      <c r="SR18" s="101">
        <v>74.498869465200031</v>
      </c>
      <c r="SS18" s="101">
        <v>74.644293888000021</v>
      </c>
      <c r="ST18" s="101">
        <v>74.718602693951667</v>
      </c>
      <c r="SU18" s="101">
        <v>75.027233261000006</v>
      </c>
      <c r="SV18" s="101">
        <v>74.571004951800006</v>
      </c>
      <c r="SW18" s="101">
        <v>74.948336673600011</v>
      </c>
      <c r="SX18" s="101">
        <v>74.644293888000021</v>
      </c>
      <c r="SY18" s="101">
        <v>74.571004951800006</v>
      </c>
      <c r="SZ18" s="101">
        <v>74.644293888000021</v>
      </c>
      <c r="TA18" s="101">
        <v>74.220332243200019</v>
      </c>
      <c r="TB18" s="101">
        <v>74.220332243200019</v>
      </c>
      <c r="TC18" s="101">
        <v>74.644293888000021</v>
      </c>
      <c r="TD18" s="101">
        <v>74.357600000000005</v>
      </c>
      <c r="TE18" s="101">
        <v>74.644293888000021</v>
      </c>
    </row>
    <row r="19" spans="1:525" s="112" customFormat="1" ht="15" customHeight="1" x14ac:dyDescent="0.2">
      <c r="A19" s="12" t="s">
        <v>99</v>
      </c>
      <c r="B19" s="12" t="s">
        <v>17</v>
      </c>
      <c r="C19" s="14">
        <v>100269569</v>
      </c>
      <c r="D19" s="13" t="s">
        <v>93</v>
      </c>
      <c r="E19" s="14" t="s">
        <v>199</v>
      </c>
      <c r="F19" s="126" t="s">
        <v>61</v>
      </c>
      <c r="G19" s="14">
        <v>144</v>
      </c>
      <c r="H19" s="14" t="s">
        <v>27</v>
      </c>
      <c r="I19" s="126" t="s">
        <v>133</v>
      </c>
      <c r="J19" s="14" t="s">
        <v>133</v>
      </c>
      <c r="K19" s="127" t="s">
        <v>133</v>
      </c>
      <c r="L19" s="15" t="s">
        <v>56</v>
      </c>
      <c r="M19" s="15" t="s">
        <v>19</v>
      </c>
      <c r="N19" s="128" t="s">
        <v>57</v>
      </c>
      <c r="O19" s="128" t="s">
        <v>142</v>
      </c>
      <c r="P19" s="136">
        <v>1</v>
      </c>
      <c r="Q19" s="128" t="s">
        <v>20</v>
      </c>
      <c r="R19" s="128" t="s">
        <v>21</v>
      </c>
      <c r="S19" s="129">
        <v>0.12</v>
      </c>
      <c r="T19" s="130">
        <v>0</v>
      </c>
      <c r="U19" s="100" t="s">
        <v>369</v>
      </c>
      <c r="V19" s="131">
        <v>0</v>
      </c>
      <c r="W19" s="131">
        <v>0</v>
      </c>
      <c r="X19" s="131"/>
      <c r="Y19" s="131">
        <v>0.19</v>
      </c>
      <c r="Z19" s="131">
        <v>0.20499999999999999</v>
      </c>
      <c r="AA19" s="131">
        <v>0.2</v>
      </c>
      <c r="AB19" s="131">
        <v>0.18</v>
      </c>
      <c r="AC19" s="131">
        <v>0.20499999999999999</v>
      </c>
      <c r="AD19" s="131">
        <v>0.2</v>
      </c>
      <c r="AE19" s="131">
        <v>0.17</v>
      </c>
      <c r="AF19" s="131">
        <v>0.17</v>
      </c>
      <c r="AG19" s="131">
        <v>0.19</v>
      </c>
      <c r="AH19" s="131">
        <v>0.23</v>
      </c>
      <c r="AI19" s="131">
        <v>0.18</v>
      </c>
      <c r="AJ19" s="131">
        <v>0.17</v>
      </c>
      <c r="AK19" s="131">
        <v>0.17</v>
      </c>
      <c r="AL19" s="131">
        <v>0.19</v>
      </c>
      <c r="AM19" s="131">
        <v>0.2</v>
      </c>
      <c r="AN19" s="131">
        <v>0.20499999999999999</v>
      </c>
      <c r="AO19" s="131">
        <v>0.22500000000000001</v>
      </c>
      <c r="AP19" s="131">
        <v>0.19500000000000001</v>
      </c>
      <c r="AQ19" s="131">
        <v>0.22</v>
      </c>
      <c r="AR19" s="131">
        <v>0.2</v>
      </c>
      <c r="AS19" s="131">
        <v>0.19500000000000001</v>
      </c>
      <c r="AT19" s="131">
        <v>0.2</v>
      </c>
      <c r="AU19" s="131">
        <v>0.17</v>
      </c>
      <c r="AV19" s="131">
        <v>0.17</v>
      </c>
      <c r="AW19" s="131">
        <v>0.2</v>
      </c>
      <c r="AX19" s="131">
        <v>0.18</v>
      </c>
      <c r="AY19" s="131">
        <v>0.2</v>
      </c>
      <c r="AZ19" s="131">
        <v>0.04</v>
      </c>
      <c r="BA19" s="131">
        <v>0.04</v>
      </c>
      <c r="BB19" s="131">
        <v>0.04</v>
      </c>
      <c r="BC19" s="131">
        <v>0.04</v>
      </c>
      <c r="BD19" s="131">
        <v>0.04</v>
      </c>
      <c r="BE19" s="131">
        <v>0.04</v>
      </c>
      <c r="BF19" s="131">
        <v>0.04</v>
      </c>
      <c r="BG19" s="131">
        <v>0.04</v>
      </c>
      <c r="BH19" s="131">
        <v>0.04</v>
      </c>
      <c r="BI19" s="131">
        <v>0.04</v>
      </c>
      <c r="BJ19" s="131">
        <v>0.04</v>
      </c>
      <c r="BK19" s="131">
        <v>0.04</v>
      </c>
      <c r="BL19" s="131">
        <v>0.04</v>
      </c>
      <c r="BM19" s="131">
        <v>0.04</v>
      </c>
      <c r="BN19" s="131">
        <v>0.04</v>
      </c>
      <c r="BO19" s="131">
        <v>0.04</v>
      </c>
      <c r="BP19" s="131">
        <v>0.04</v>
      </c>
      <c r="BQ19" s="131">
        <v>0.04</v>
      </c>
      <c r="BR19" s="131">
        <v>0.04</v>
      </c>
      <c r="BS19" s="131">
        <v>0.04</v>
      </c>
      <c r="BT19" s="131">
        <v>0.04</v>
      </c>
      <c r="BU19" s="131">
        <v>0.04</v>
      </c>
      <c r="BV19" s="131">
        <v>0.04</v>
      </c>
      <c r="BW19" s="131">
        <v>0.04</v>
      </c>
      <c r="BX19" s="131">
        <v>0.04</v>
      </c>
      <c r="BY19" s="131">
        <v>0.18</v>
      </c>
      <c r="BZ19" s="131">
        <v>0.04</v>
      </c>
      <c r="CA19" s="131" t="s">
        <v>369</v>
      </c>
      <c r="CB19" s="131">
        <v>0.20499999999999999</v>
      </c>
      <c r="CC19" s="131" t="s">
        <v>369</v>
      </c>
      <c r="CD19" s="131">
        <v>0.18</v>
      </c>
      <c r="CE19" s="131">
        <v>0.20499999999999999</v>
      </c>
      <c r="CF19" s="131" t="s">
        <v>369</v>
      </c>
      <c r="CG19" s="131" t="s">
        <v>369</v>
      </c>
      <c r="CH19" s="131">
        <v>0.17</v>
      </c>
      <c r="CI19" s="131" t="s">
        <v>369</v>
      </c>
      <c r="CJ19" s="131">
        <v>0.23</v>
      </c>
      <c r="CK19" s="131">
        <v>0.18</v>
      </c>
      <c r="CL19" s="131">
        <v>0.17</v>
      </c>
      <c r="CM19" s="131">
        <v>0.17</v>
      </c>
      <c r="CN19" s="131" t="s">
        <v>369</v>
      </c>
      <c r="CO19" s="131" t="s">
        <v>369</v>
      </c>
      <c r="CP19" s="131">
        <v>0.20499999999999999</v>
      </c>
      <c r="CQ19" s="131" t="s">
        <v>369</v>
      </c>
      <c r="CR19" s="131" t="s">
        <v>369</v>
      </c>
      <c r="CS19" s="131">
        <v>0.22</v>
      </c>
      <c r="CT19" s="131" t="s">
        <v>369</v>
      </c>
      <c r="CU19" s="131" t="s">
        <v>369</v>
      </c>
      <c r="CV19" s="131" t="s">
        <v>369</v>
      </c>
      <c r="CW19" s="131" t="s">
        <v>369</v>
      </c>
      <c r="CX19" s="131" t="s">
        <v>369</v>
      </c>
      <c r="CY19" s="131" t="s">
        <v>369</v>
      </c>
      <c r="CZ19" s="131" t="s">
        <v>369</v>
      </c>
      <c r="DA19" s="131" t="s">
        <v>369</v>
      </c>
      <c r="DB19" s="131" t="s">
        <v>369</v>
      </c>
      <c r="DC19" s="131">
        <v>0.33050000000000002</v>
      </c>
      <c r="DD19" s="131" t="s">
        <v>369</v>
      </c>
      <c r="DE19" s="131">
        <v>0.33</v>
      </c>
      <c r="DF19" s="131">
        <v>0.33</v>
      </c>
      <c r="DG19" s="131" t="s">
        <v>369</v>
      </c>
      <c r="DH19" s="131" t="s">
        <v>369</v>
      </c>
      <c r="DI19" s="131">
        <v>0.33050000000000002</v>
      </c>
      <c r="DJ19" s="131" t="s">
        <v>369</v>
      </c>
      <c r="DK19" s="131">
        <v>0.33054</v>
      </c>
      <c r="DL19" s="131">
        <v>0.33</v>
      </c>
      <c r="DM19" s="131">
        <v>0.19750000000000001</v>
      </c>
      <c r="DN19" s="131">
        <v>0.46050000000000002</v>
      </c>
      <c r="DO19" s="131" t="s">
        <v>369</v>
      </c>
      <c r="DP19" s="131" t="s">
        <v>369</v>
      </c>
      <c r="DQ19" s="131">
        <v>0.66</v>
      </c>
      <c r="DR19" s="131" t="s">
        <v>369</v>
      </c>
      <c r="DS19" s="131" t="s">
        <v>369</v>
      </c>
      <c r="DT19" s="131">
        <v>0.32929999999999998</v>
      </c>
      <c r="DU19" s="131" t="s">
        <v>369</v>
      </c>
      <c r="DV19" s="131" t="s">
        <v>369</v>
      </c>
      <c r="DW19" s="131" t="s">
        <v>369</v>
      </c>
      <c r="DX19" s="131" t="s">
        <v>369</v>
      </c>
      <c r="DY19" s="131" t="s">
        <v>369</v>
      </c>
      <c r="DZ19" s="131" t="s">
        <v>369</v>
      </c>
      <c r="EA19" s="131" t="s">
        <v>369</v>
      </c>
      <c r="EB19" s="131" t="s">
        <v>369</v>
      </c>
      <c r="EC19" s="131" t="s">
        <v>369</v>
      </c>
      <c r="ED19" s="131">
        <v>0.60664150943396211</v>
      </c>
      <c r="EE19" s="131" t="s">
        <v>369</v>
      </c>
      <c r="EF19" s="131">
        <v>0.55707317073170715</v>
      </c>
      <c r="EG19" s="131">
        <v>0.60603773584905651</v>
      </c>
      <c r="EH19" s="131" t="s">
        <v>369</v>
      </c>
      <c r="EI19" s="131" t="s">
        <v>369</v>
      </c>
      <c r="EJ19" s="131">
        <v>0.53889156626506018</v>
      </c>
      <c r="EK19" s="131" t="s">
        <v>369</v>
      </c>
      <c r="EL19" s="131">
        <v>0.65885506493506485</v>
      </c>
      <c r="EM19" s="131">
        <v>0.55707317073170715</v>
      </c>
      <c r="EN19" s="131">
        <v>0.38506024096385549</v>
      </c>
      <c r="EO19" s="131">
        <v>0.46050000000000002</v>
      </c>
      <c r="EP19" s="131" t="s">
        <v>369</v>
      </c>
      <c r="EQ19" s="131" t="s">
        <v>369</v>
      </c>
      <c r="ER19" s="131">
        <v>0.66</v>
      </c>
      <c r="ES19" s="131" t="s">
        <v>369</v>
      </c>
      <c r="ET19" s="131" t="s">
        <v>369</v>
      </c>
      <c r="EU19" s="131">
        <v>0.63606153846153823</v>
      </c>
      <c r="EV19" s="131" t="s">
        <v>369</v>
      </c>
      <c r="EW19" s="131" t="s">
        <v>369</v>
      </c>
      <c r="EX19" s="131" t="s">
        <v>369</v>
      </c>
      <c r="EY19" s="131" t="s">
        <v>369</v>
      </c>
      <c r="EZ19" s="131" t="s">
        <v>369</v>
      </c>
      <c r="FA19" s="131" t="s">
        <v>369</v>
      </c>
      <c r="FB19" s="131" t="s">
        <v>369</v>
      </c>
      <c r="FC19" s="131" t="s">
        <v>369</v>
      </c>
      <c r="FD19" s="132">
        <v>0.15624999999999989</v>
      </c>
      <c r="FE19" s="132">
        <v>0.17187499999999989</v>
      </c>
      <c r="FF19" s="132">
        <v>0.16666666666666663</v>
      </c>
      <c r="FG19" s="132">
        <v>0.14583333333333326</v>
      </c>
      <c r="FH19" s="132">
        <v>0.17187499999999989</v>
      </c>
      <c r="FI19" s="132">
        <v>0.16666666666666663</v>
      </c>
      <c r="FJ19" s="132">
        <v>0.13541666666666663</v>
      </c>
      <c r="FK19" s="132">
        <v>0.13541666666666663</v>
      </c>
      <c r="FL19" s="132">
        <v>0.15624999999999989</v>
      </c>
      <c r="FM19" s="132">
        <v>0.19791666666666663</v>
      </c>
      <c r="FN19" s="132">
        <v>0.14583333333333326</v>
      </c>
      <c r="FO19" s="132">
        <v>0.13541666666666663</v>
      </c>
      <c r="FP19" s="132">
        <v>0.13541666666666663</v>
      </c>
      <c r="FQ19" s="132">
        <v>0.15624999999999989</v>
      </c>
      <c r="FR19" s="132">
        <v>0.16666666666666663</v>
      </c>
      <c r="FS19" s="132">
        <v>0.17187499999999989</v>
      </c>
      <c r="FT19" s="132">
        <v>0.19270833333333326</v>
      </c>
      <c r="FU19" s="132">
        <v>0.16145833333333337</v>
      </c>
      <c r="FV19" s="132">
        <v>0.18749999999999989</v>
      </c>
      <c r="FW19" s="132">
        <v>0.16666666666666663</v>
      </c>
      <c r="FX19" s="132">
        <v>0.16145833333333337</v>
      </c>
      <c r="FY19" s="132">
        <v>0.16666666666666663</v>
      </c>
      <c r="FZ19" s="132">
        <v>0.13541666666666663</v>
      </c>
      <c r="GA19" s="132">
        <v>0.13541666666666663</v>
      </c>
      <c r="GB19" s="132">
        <v>0.16666666666666663</v>
      </c>
      <c r="GC19" s="132">
        <v>0</v>
      </c>
      <c r="GD19" s="132">
        <v>0.16666666666666663</v>
      </c>
      <c r="GE19" s="100">
        <v>84.377038110000001</v>
      </c>
      <c r="GF19" s="100">
        <v>86.222622063207112</v>
      </c>
      <c r="GG19" s="100">
        <v>85.598516880000005</v>
      </c>
      <c r="GH19" s="100">
        <v>83.19</v>
      </c>
      <c r="GI19" s="100">
        <v>86.222622063207112</v>
      </c>
      <c r="GJ19" s="100">
        <v>85.598516880000005</v>
      </c>
      <c r="GK19" s="100">
        <v>82.035988320000001</v>
      </c>
      <c r="GL19" s="100">
        <v>82.035988320000001</v>
      </c>
      <c r="GM19" s="100">
        <v>84.377038110000001</v>
      </c>
      <c r="GN19" s="100">
        <v>89.485236870000008</v>
      </c>
      <c r="GO19" s="100">
        <v>83.19</v>
      </c>
      <c r="GP19" s="100">
        <v>82.035988320000001</v>
      </c>
      <c r="GQ19" s="100">
        <v>82.035988320000001</v>
      </c>
      <c r="GR19" s="100">
        <v>84.377038110000001</v>
      </c>
      <c r="GS19" s="100">
        <v>85.598516880000005</v>
      </c>
      <c r="GT19" s="100">
        <v>86.222622063207112</v>
      </c>
      <c r="GU19" s="100">
        <v>88.813061669999996</v>
      </c>
      <c r="GV19" s="100">
        <v>84.983326829999996</v>
      </c>
      <c r="GW19" s="100">
        <v>88.150952459999999</v>
      </c>
      <c r="GX19" s="100">
        <v>85.598516880000005</v>
      </c>
      <c r="GY19" s="100">
        <v>84.983326829999996</v>
      </c>
      <c r="GZ19" s="100">
        <v>85.598516880000005</v>
      </c>
      <c r="HA19" s="100">
        <v>82.035988320000001</v>
      </c>
      <c r="HB19" s="100">
        <v>82.035988320000001</v>
      </c>
      <c r="HC19" s="100">
        <v>85.598516880000005</v>
      </c>
      <c r="HD19" s="100">
        <v>83.19</v>
      </c>
      <c r="HE19" s="100">
        <v>85.598516880000005</v>
      </c>
      <c r="HF19" s="100" t="s">
        <v>369</v>
      </c>
      <c r="HG19" s="100" t="s">
        <v>369</v>
      </c>
      <c r="HH19" s="100" t="s">
        <v>369</v>
      </c>
      <c r="HI19" s="100" t="s">
        <v>369</v>
      </c>
      <c r="HJ19" s="100" t="s">
        <v>369</v>
      </c>
      <c r="HK19" s="100" t="s">
        <v>369</v>
      </c>
      <c r="HL19" s="100" t="s">
        <v>369</v>
      </c>
      <c r="HM19" s="100" t="s">
        <v>369</v>
      </c>
      <c r="HN19" s="100" t="s">
        <v>369</v>
      </c>
      <c r="HO19" s="100" t="s">
        <v>369</v>
      </c>
      <c r="HP19" s="100" t="s">
        <v>369</v>
      </c>
      <c r="HQ19" s="100" t="s">
        <v>369</v>
      </c>
      <c r="HR19" s="100" t="s">
        <v>369</v>
      </c>
      <c r="HS19" s="100" t="s">
        <v>369</v>
      </c>
      <c r="HT19" s="100" t="s">
        <v>369</v>
      </c>
      <c r="HU19" s="100" t="s">
        <v>369</v>
      </c>
      <c r="HV19" s="100" t="s">
        <v>369</v>
      </c>
      <c r="HW19" s="100" t="s">
        <v>369</v>
      </c>
      <c r="HX19" s="100" t="s">
        <v>369</v>
      </c>
      <c r="HY19" s="100" t="s">
        <v>369</v>
      </c>
      <c r="HZ19" s="100" t="s">
        <v>369</v>
      </c>
      <c r="IA19" s="100" t="s">
        <v>369</v>
      </c>
      <c r="IB19" s="100" t="s">
        <v>369</v>
      </c>
      <c r="IC19" s="100" t="s">
        <v>369</v>
      </c>
      <c r="ID19" s="100" t="s">
        <v>369</v>
      </c>
      <c r="IE19" s="100" t="s">
        <v>369</v>
      </c>
      <c r="IF19" s="100" t="s">
        <v>369</v>
      </c>
      <c r="IG19" s="132">
        <v>0</v>
      </c>
      <c r="IH19" s="132">
        <v>8.3333333333333259E-2</v>
      </c>
      <c r="II19" s="132">
        <v>0.13541666666666663</v>
      </c>
      <c r="IJ19" s="132">
        <v>0.140625</v>
      </c>
      <c r="IK19" s="132">
        <v>0.14583333333333326</v>
      </c>
      <c r="IL19" s="132">
        <v>0.15624999999999989</v>
      </c>
      <c r="IM19" s="132">
        <v>0.16145833333333337</v>
      </c>
      <c r="IN19" s="132">
        <v>0.16666666666666663</v>
      </c>
      <c r="IO19" s="132">
        <v>0.17187499999999989</v>
      </c>
      <c r="IP19" s="132">
        <v>0.17708333333333326</v>
      </c>
      <c r="IQ19" s="132">
        <v>0.18749999999999989</v>
      </c>
      <c r="IR19" s="132">
        <v>0.19270833333333326</v>
      </c>
      <c r="IS19" s="132">
        <v>0.19791666666666663</v>
      </c>
      <c r="IT19" s="132">
        <v>8.3333333333333259E-2</v>
      </c>
      <c r="IU19" s="132">
        <v>0.13541666666666663</v>
      </c>
      <c r="IV19" s="132">
        <v>0.140625</v>
      </c>
      <c r="IW19" s="132">
        <v>0.14583333333333326</v>
      </c>
      <c r="IX19" s="132">
        <v>0.15624999999999989</v>
      </c>
      <c r="IY19" s="132">
        <v>0.16145833333333337</v>
      </c>
      <c r="IZ19" s="132">
        <v>0.16666666666666663</v>
      </c>
      <c r="JA19" s="132">
        <v>0.17708333333333326</v>
      </c>
      <c r="JB19" s="132">
        <v>0.18749999999999989</v>
      </c>
      <c r="JC19" s="100">
        <v>66.386784660000004</v>
      </c>
      <c r="JD19" s="100">
        <v>76.715738250000001</v>
      </c>
      <c r="JE19" s="100">
        <v>82.035988320000001</v>
      </c>
      <c r="JF19" s="100">
        <v>82.608917849999997</v>
      </c>
      <c r="JG19" s="100">
        <v>83.19</v>
      </c>
      <c r="JH19" s="100">
        <v>84.377038110000001</v>
      </c>
      <c r="JI19" s="100">
        <v>84.983326829999996</v>
      </c>
      <c r="JJ19" s="100">
        <v>85.598516880000005</v>
      </c>
      <c r="JK19" s="100">
        <v>86.222622063207112</v>
      </c>
      <c r="JL19" s="100">
        <v>86.855933730000004</v>
      </c>
      <c r="JM19" s="100">
        <v>88.150952459999999</v>
      </c>
      <c r="JN19" s="100">
        <v>88.813061669999996</v>
      </c>
      <c r="JO19" s="100">
        <v>89.485236870000008</v>
      </c>
      <c r="JP19" s="100">
        <v>67.356696869999993</v>
      </c>
      <c r="JQ19" s="100">
        <v>71.414289119999992</v>
      </c>
      <c r="JR19" s="100">
        <v>71.847126689999996</v>
      </c>
      <c r="JS19" s="100">
        <v>72.285205230000003</v>
      </c>
      <c r="JT19" s="100">
        <v>73.177667549999995</v>
      </c>
      <c r="JU19" s="100">
        <v>73.632134519999994</v>
      </c>
      <c r="JV19" s="100">
        <v>74.092341599999997</v>
      </c>
      <c r="JW19" s="100">
        <v>75.030225659999999</v>
      </c>
      <c r="JX19" s="100">
        <v>75.992151629999995</v>
      </c>
      <c r="JY19" s="100" t="s">
        <v>369</v>
      </c>
      <c r="JZ19" s="100" t="s">
        <v>369</v>
      </c>
      <c r="KA19" s="100" t="s">
        <v>369</v>
      </c>
      <c r="KB19" s="100" t="s">
        <v>369</v>
      </c>
      <c r="KC19" s="100" t="s">
        <v>369</v>
      </c>
      <c r="KD19" s="100" t="s">
        <v>369</v>
      </c>
      <c r="KE19" s="100" t="s">
        <v>369</v>
      </c>
      <c r="KF19" s="100" t="s">
        <v>369</v>
      </c>
      <c r="KG19" s="100" t="s">
        <v>369</v>
      </c>
      <c r="KH19" s="100" t="s">
        <v>369</v>
      </c>
      <c r="KI19" s="100" t="s">
        <v>369</v>
      </c>
      <c r="KJ19" s="100" t="s">
        <v>369</v>
      </c>
      <c r="KK19" s="100" t="s">
        <v>369</v>
      </c>
      <c r="KL19" s="100" t="s">
        <v>369</v>
      </c>
      <c r="KM19" s="100" t="s">
        <v>369</v>
      </c>
      <c r="KN19" s="100" t="s">
        <v>369</v>
      </c>
      <c r="KO19" s="100" t="s">
        <v>369</v>
      </c>
      <c r="KP19" s="100" t="s">
        <v>369</v>
      </c>
      <c r="KQ19" s="100" t="s">
        <v>369</v>
      </c>
      <c r="KR19" s="100" t="s">
        <v>369</v>
      </c>
      <c r="KS19" s="100" t="s">
        <v>369</v>
      </c>
      <c r="KT19" s="100" t="s">
        <v>369</v>
      </c>
      <c r="KU19" s="132" t="s">
        <v>765</v>
      </c>
      <c r="KV19" s="132" t="s">
        <v>765</v>
      </c>
      <c r="KW19" s="132" t="s">
        <v>765</v>
      </c>
      <c r="KX19" s="132" t="s">
        <v>765</v>
      </c>
      <c r="KY19" s="132" t="s">
        <v>765</v>
      </c>
      <c r="KZ19" s="132" t="s">
        <v>765</v>
      </c>
      <c r="LA19" s="132" t="s">
        <v>765</v>
      </c>
      <c r="LB19" s="132" t="s">
        <v>765</v>
      </c>
      <c r="LC19" s="132" t="s">
        <v>765</v>
      </c>
      <c r="LD19" s="132" t="s">
        <v>765</v>
      </c>
      <c r="LE19" s="132">
        <v>0.14583333333333326</v>
      </c>
      <c r="LF19" s="132" t="s">
        <v>765</v>
      </c>
      <c r="LG19" s="132" t="s">
        <v>765</v>
      </c>
      <c r="LH19" s="132" t="s">
        <v>765</v>
      </c>
      <c r="LI19" s="132" t="s">
        <v>765</v>
      </c>
      <c r="LJ19" s="132" t="s">
        <v>765</v>
      </c>
      <c r="LK19" s="132" t="s">
        <v>765</v>
      </c>
      <c r="LL19" s="132">
        <v>0.16145833333333337</v>
      </c>
      <c r="LM19" s="132">
        <v>0.18749999999999989</v>
      </c>
      <c r="LN19" s="132" t="s">
        <v>765</v>
      </c>
      <c r="LO19" s="132" t="s">
        <v>765</v>
      </c>
      <c r="LP19" s="132" t="s">
        <v>765</v>
      </c>
      <c r="LQ19" s="132">
        <v>0.13541666666666663</v>
      </c>
      <c r="LR19" s="132">
        <v>0.13541666666666663</v>
      </c>
      <c r="LS19" s="132" t="s">
        <v>765</v>
      </c>
      <c r="LT19" s="132">
        <v>0</v>
      </c>
      <c r="LU19" s="132" t="s">
        <v>765</v>
      </c>
      <c r="LV19" s="100" t="s">
        <v>765</v>
      </c>
      <c r="LW19" s="100" t="s">
        <v>765</v>
      </c>
      <c r="LX19" s="100" t="s">
        <v>765</v>
      </c>
      <c r="LY19" s="100" t="s">
        <v>765</v>
      </c>
      <c r="LZ19" s="100" t="s">
        <v>765</v>
      </c>
      <c r="MA19" s="100" t="s">
        <v>765</v>
      </c>
      <c r="MB19" s="100" t="s">
        <v>765</v>
      </c>
      <c r="MC19" s="100" t="s">
        <v>765</v>
      </c>
      <c r="MD19" s="100" t="s">
        <v>765</v>
      </c>
      <c r="ME19" s="100" t="s">
        <v>765</v>
      </c>
      <c r="MF19" s="100" t="s">
        <v>765</v>
      </c>
      <c r="MG19" s="100" t="s">
        <v>765</v>
      </c>
      <c r="MH19" s="100" t="s">
        <v>765</v>
      </c>
      <c r="MI19" s="100" t="s">
        <v>765</v>
      </c>
      <c r="MJ19" s="100" t="s">
        <v>765</v>
      </c>
      <c r="MK19" s="100" t="s">
        <v>765</v>
      </c>
      <c r="ML19" s="100" t="s">
        <v>765</v>
      </c>
      <c r="MM19" s="100" t="s">
        <v>765</v>
      </c>
      <c r="MN19" s="100" t="s">
        <v>765</v>
      </c>
      <c r="MO19" s="100" t="s">
        <v>765</v>
      </c>
      <c r="MP19" s="100" t="s">
        <v>765</v>
      </c>
      <c r="MQ19" s="100" t="s">
        <v>765</v>
      </c>
      <c r="MR19" s="100" t="s">
        <v>765</v>
      </c>
      <c r="MS19" s="100" t="s">
        <v>765</v>
      </c>
      <c r="MT19" s="100" t="s">
        <v>765</v>
      </c>
      <c r="MU19" s="100" t="s">
        <v>765</v>
      </c>
      <c r="MV19" s="100" t="s">
        <v>765</v>
      </c>
      <c r="MW19" s="100" t="s">
        <v>765</v>
      </c>
      <c r="MX19" s="100" t="s">
        <v>765</v>
      </c>
      <c r="MY19" s="100" t="s">
        <v>765</v>
      </c>
      <c r="MZ19" s="100" t="s">
        <v>765</v>
      </c>
      <c r="NA19" s="100" t="s">
        <v>765</v>
      </c>
      <c r="NB19" s="100" t="s">
        <v>765</v>
      </c>
      <c r="NC19" s="100" t="s">
        <v>765</v>
      </c>
      <c r="ND19" s="100" t="s">
        <v>765</v>
      </c>
      <c r="NE19" s="100" t="s">
        <v>765</v>
      </c>
      <c r="NF19" s="100" t="s">
        <v>765</v>
      </c>
      <c r="NG19" s="100" t="s">
        <v>765</v>
      </c>
      <c r="NH19" s="100" t="s">
        <v>765</v>
      </c>
      <c r="NI19" s="100" t="s">
        <v>765</v>
      </c>
      <c r="NJ19" s="100" t="s">
        <v>765</v>
      </c>
      <c r="NK19" s="100" t="s">
        <v>765</v>
      </c>
      <c r="NL19" s="100" t="s">
        <v>765</v>
      </c>
      <c r="NM19" s="100" t="s">
        <v>765</v>
      </c>
      <c r="NN19" s="100" t="s">
        <v>765</v>
      </c>
      <c r="NO19" s="100" t="s">
        <v>765</v>
      </c>
      <c r="NP19" s="100" t="s">
        <v>765</v>
      </c>
      <c r="NQ19" s="100" t="s">
        <v>765</v>
      </c>
      <c r="NR19" s="100" t="s">
        <v>765</v>
      </c>
      <c r="NS19" s="100" t="s">
        <v>765</v>
      </c>
      <c r="NT19" s="100" t="s">
        <v>765</v>
      </c>
      <c r="NU19" s="100" t="s">
        <v>765</v>
      </c>
      <c r="NV19" s="100" t="s">
        <v>765</v>
      </c>
      <c r="NW19" s="100" t="s">
        <v>765</v>
      </c>
      <c r="NZ19" s="131">
        <v>0.08</v>
      </c>
      <c r="OA19" s="100">
        <v>65.497675832887509</v>
      </c>
      <c r="OB19" s="100">
        <v>65.690860184405921</v>
      </c>
      <c r="OC19" s="100">
        <v>65.625529608000008</v>
      </c>
      <c r="OD19" s="100">
        <v>65.373474999999999</v>
      </c>
      <c r="OE19" s="100">
        <v>65.690860184405921</v>
      </c>
      <c r="OF19" s="100">
        <v>65.625529608000008</v>
      </c>
      <c r="OG19" s="100">
        <v>65.252792376199992</v>
      </c>
      <c r="OH19" s="100">
        <v>65.252792376199992</v>
      </c>
      <c r="OI19" s="100">
        <v>65.497675832887509</v>
      </c>
      <c r="OJ19" s="100">
        <v>66.032647706987504</v>
      </c>
      <c r="OK19" s="100">
        <v>65.373474999999999</v>
      </c>
      <c r="OL19" s="100">
        <v>65.252792376199992</v>
      </c>
      <c r="OM19" s="100">
        <v>65.252792376199992</v>
      </c>
      <c r="ON19" s="100">
        <v>65.497675832887509</v>
      </c>
      <c r="OO19" s="100">
        <v>65.625529608000008</v>
      </c>
      <c r="OP19" s="100">
        <v>65.690860184405921</v>
      </c>
      <c r="OQ19" s="100">
        <v>65.962201011156253</v>
      </c>
      <c r="OR19" s="100">
        <v>65.561095677393737</v>
      </c>
      <c r="OS19" s="100">
        <v>65.892836963850016</v>
      </c>
      <c r="OT19" s="100">
        <v>65.625529608000008</v>
      </c>
      <c r="OU19" s="100">
        <v>65.561095677393737</v>
      </c>
      <c r="OV19" s="100">
        <v>65.625529608000008</v>
      </c>
      <c r="OW19" s="100">
        <v>65.252792376199992</v>
      </c>
      <c r="OX19" s="100">
        <v>65.252792376199992</v>
      </c>
      <c r="OY19" s="100">
        <v>65.625529608000008</v>
      </c>
      <c r="OZ19" s="100">
        <v>76.534800000000004</v>
      </c>
      <c r="PA19" s="100">
        <v>65.625529608000008</v>
      </c>
      <c r="PB19" s="100">
        <v>0</v>
      </c>
      <c r="PC19" s="100">
        <v>0</v>
      </c>
      <c r="PD19" s="100">
        <v>0</v>
      </c>
      <c r="PE19" s="100">
        <v>0</v>
      </c>
      <c r="PF19" s="100">
        <v>0</v>
      </c>
      <c r="PG19" s="100">
        <v>0</v>
      </c>
      <c r="PH19" s="100">
        <v>0</v>
      </c>
      <c r="PI19" s="100">
        <v>0</v>
      </c>
      <c r="PJ19" s="100">
        <v>0</v>
      </c>
      <c r="PK19" s="100">
        <v>0</v>
      </c>
      <c r="PL19" s="100">
        <v>0</v>
      </c>
      <c r="PM19" s="100">
        <v>0</v>
      </c>
      <c r="PN19" s="100">
        <v>0</v>
      </c>
      <c r="PO19" s="100">
        <v>0</v>
      </c>
      <c r="PP19" s="100">
        <v>0</v>
      </c>
      <c r="PQ19" s="100">
        <v>0</v>
      </c>
      <c r="PR19" s="100">
        <v>0</v>
      </c>
      <c r="PS19" s="100">
        <v>0</v>
      </c>
      <c r="PT19" s="100">
        <v>0</v>
      </c>
      <c r="PU19" s="100">
        <v>0</v>
      </c>
      <c r="PV19" s="100">
        <v>0</v>
      </c>
      <c r="PW19" s="100">
        <v>0</v>
      </c>
      <c r="PX19" s="100">
        <v>0</v>
      </c>
      <c r="PY19" s="100">
        <v>0</v>
      </c>
      <c r="PZ19" s="100">
        <v>0</v>
      </c>
      <c r="QA19" s="100">
        <v>0</v>
      </c>
      <c r="QB19" s="100">
        <v>0</v>
      </c>
      <c r="QC19" s="100">
        <v>0</v>
      </c>
      <c r="QD19" s="100">
        <v>19.008406458975063</v>
      </c>
      <c r="QE19" s="100">
        <v>0</v>
      </c>
      <c r="QF19" s="100">
        <v>15.707492119999998</v>
      </c>
      <c r="QG19" s="100">
        <v>19.000275665714508</v>
      </c>
      <c r="QH19" s="100">
        <v>0</v>
      </c>
      <c r="QI19" s="100">
        <v>0</v>
      </c>
      <c r="QJ19" s="100">
        <v>14.460773521658462</v>
      </c>
      <c r="QK19" s="100">
        <v>0</v>
      </c>
      <c r="QL19" s="100">
        <v>22.552570274676576</v>
      </c>
      <c r="QM19" s="100">
        <v>15.707492119999998</v>
      </c>
      <c r="QN19" s="100">
        <v>12.75432652141648</v>
      </c>
      <c r="QO19" s="100">
        <v>13.591177860076817</v>
      </c>
      <c r="QP19" s="100">
        <v>0</v>
      </c>
      <c r="QQ19" s="100">
        <v>0</v>
      </c>
      <c r="QR19" s="100">
        <v>19.726965313377097</v>
      </c>
      <c r="QS19" s="100">
        <v>0</v>
      </c>
      <c r="QT19" s="100">
        <v>0</v>
      </c>
      <c r="QU19" s="100">
        <v>21.081328489113787</v>
      </c>
      <c r="QV19" s="100">
        <v>0</v>
      </c>
      <c r="QW19" s="100">
        <v>0</v>
      </c>
      <c r="QX19" s="100">
        <v>0</v>
      </c>
      <c r="QY19" s="100">
        <v>0</v>
      </c>
      <c r="QZ19" s="100">
        <v>0</v>
      </c>
      <c r="RA19" s="100">
        <v>0</v>
      </c>
      <c r="RB19" s="100">
        <v>0</v>
      </c>
      <c r="RC19" s="100">
        <v>0</v>
      </c>
      <c r="RD19" s="100">
        <v>65.497675832887509</v>
      </c>
      <c r="RE19" s="100">
        <v>84.69926664338098</v>
      </c>
      <c r="RF19" s="100">
        <v>65.625529608000008</v>
      </c>
      <c r="RG19" s="100">
        <v>81.080967119999997</v>
      </c>
      <c r="RH19" s="100">
        <v>84.691135850120432</v>
      </c>
      <c r="RI19" s="100">
        <v>65.625529608000008</v>
      </c>
      <c r="RJ19" s="100">
        <v>65.252792376199992</v>
      </c>
      <c r="RK19" s="100">
        <v>79.713565897858459</v>
      </c>
      <c r="RL19" s="100">
        <v>65.497675832887509</v>
      </c>
      <c r="RM19" s="100">
        <v>88.585217981664073</v>
      </c>
      <c r="RN19" s="100">
        <v>81.080967119999997</v>
      </c>
      <c r="RO19" s="100">
        <v>78.007118897616465</v>
      </c>
      <c r="RP19" s="100">
        <v>78.843970236276803</v>
      </c>
      <c r="RQ19" s="100">
        <v>65.497675832887509</v>
      </c>
      <c r="RR19" s="100">
        <v>65.625529608000008</v>
      </c>
      <c r="RS19" s="100">
        <v>85.417825497783014</v>
      </c>
      <c r="RT19" s="100">
        <v>65.962201011156253</v>
      </c>
      <c r="RU19" s="100">
        <v>65.561095677393737</v>
      </c>
      <c r="RV19" s="100">
        <v>86.974165452963803</v>
      </c>
      <c r="RW19" s="100">
        <v>65.625529608000008</v>
      </c>
      <c r="RX19" s="100">
        <v>65.561095677393737</v>
      </c>
      <c r="RY19" s="100">
        <v>65.625529608000008</v>
      </c>
      <c r="RZ19" s="100">
        <v>65.252792376199992</v>
      </c>
      <c r="SA19" s="100">
        <v>65.252792376199992</v>
      </c>
      <c r="SB19" s="100">
        <v>65.625529608000008</v>
      </c>
      <c r="SC19" s="100">
        <v>76.534800000000004</v>
      </c>
      <c r="SD19" s="100">
        <v>65.625529608000008</v>
      </c>
      <c r="SE19" s="100">
        <v>68.345400869100018</v>
      </c>
      <c r="SF19" s="100">
        <v>68.546984540249667</v>
      </c>
      <c r="SG19" s="100">
        <v>68.478813504000016</v>
      </c>
      <c r="SH19" s="100">
        <v>68.215800000000002</v>
      </c>
      <c r="SI19" s="100">
        <v>68.546984540249667</v>
      </c>
      <c r="SJ19" s="100">
        <v>68.478813504000016</v>
      </c>
      <c r="SK19" s="100">
        <v>68.089870305600002</v>
      </c>
      <c r="SL19" s="100">
        <v>68.089870305600002</v>
      </c>
      <c r="SM19" s="100">
        <v>68.345400869100018</v>
      </c>
      <c r="SN19" s="100">
        <v>68.903632389899997</v>
      </c>
      <c r="SO19" s="100">
        <v>68.215800000000002</v>
      </c>
      <c r="SP19" s="100">
        <v>68.089870305600002</v>
      </c>
      <c r="SQ19" s="100">
        <v>68.089870305600002</v>
      </c>
      <c r="SR19" s="100">
        <v>68.345400869100018</v>
      </c>
      <c r="SS19" s="100">
        <v>68.478813504000016</v>
      </c>
      <c r="ST19" s="100">
        <v>68.546984540249667</v>
      </c>
      <c r="SU19" s="100">
        <v>68.830122794250002</v>
      </c>
      <c r="SV19" s="100">
        <v>68.411578098149988</v>
      </c>
      <c r="SW19" s="100">
        <v>68.757742918800005</v>
      </c>
      <c r="SX19" s="100">
        <v>68.478813504000016</v>
      </c>
      <c r="SY19" s="100">
        <v>68.411578098149988</v>
      </c>
      <c r="SZ19" s="100">
        <v>68.478813504000016</v>
      </c>
      <c r="TA19" s="100">
        <v>68.089870305600002</v>
      </c>
      <c r="TB19" s="100">
        <v>68.089870305600002</v>
      </c>
      <c r="TC19" s="100">
        <v>68.478813504000016</v>
      </c>
      <c r="TD19" s="100">
        <v>68.215800000000002</v>
      </c>
      <c r="TE19" s="100">
        <v>68.478813504000016</v>
      </c>
    </row>
    <row r="20" spans="1:525" s="112" customFormat="1" ht="15" customHeight="1" x14ac:dyDescent="0.2">
      <c r="A20" s="12" t="s">
        <v>99</v>
      </c>
      <c r="B20" s="12" t="s">
        <v>17</v>
      </c>
      <c r="C20" s="14">
        <v>100281203</v>
      </c>
      <c r="D20" s="13" t="s">
        <v>146</v>
      </c>
      <c r="E20" s="14" t="s">
        <v>199</v>
      </c>
      <c r="F20" s="126" t="s">
        <v>104</v>
      </c>
      <c r="G20" s="14">
        <v>24</v>
      </c>
      <c r="H20" s="14" t="s">
        <v>26</v>
      </c>
      <c r="I20" s="126" t="s">
        <v>133</v>
      </c>
      <c r="J20" s="14" t="s">
        <v>133</v>
      </c>
      <c r="K20" s="127" t="s">
        <v>133</v>
      </c>
      <c r="L20" s="14" t="s">
        <v>133</v>
      </c>
      <c r="M20" s="14" t="s">
        <v>19</v>
      </c>
      <c r="N20" s="145" t="s">
        <v>60</v>
      </c>
      <c r="O20" s="145" t="s">
        <v>143</v>
      </c>
      <c r="P20" s="145">
        <v>1</v>
      </c>
      <c r="Q20" s="145" t="s">
        <v>20</v>
      </c>
      <c r="R20" s="145" t="s">
        <v>21</v>
      </c>
      <c r="S20" s="129">
        <v>0.125</v>
      </c>
      <c r="T20" s="130">
        <v>3.2500000000000001E-2</v>
      </c>
      <c r="U20" s="100" t="s">
        <v>369</v>
      </c>
      <c r="V20" s="131">
        <v>0.33329999999999999</v>
      </c>
      <c r="W20" s="131">
        <v>0</v>
      </c>
      <c r="X20" s="131"/>
      <c r="Y20" s="131">
        <v>0.19</v>
      </c>
      <c r="Z20" s="131">
        <v>0.215</v>
      </c>
      <c r="AA20" s="131">
        <v>0.2</v>
      </c>
      <c r="AB20" s="131">
        <v>0.18</v>
      </c>
      <c r="AC20" s="131">
        <v>0.20499999999999999</v>
      </c>
      <c r="AD20" s="131">
        <v>0.2</v>
      </c>
      <c r="AE20" s="131">
        <v>0.2</v>
      </c>
      <c r="AF20" s="131">
        <v>0.17</v>
      </c>
      <c r="AG20" s="131">
        <v>0.19</v>
      </c>
      <c r="AH20" s="131">
        <v>0.23</v>
      </c>
      <c r="AI20" s="131">
        <v>0.18</v>
      </c>
      <c r="AJ20" s="131">
        <v>0.17</v>
      </c>
      <c r="AK20" s="131">
        <v>0.17</v>
      </c>
      <c r="AL20" s="131">
        <v>0.19</v>
      </c>
      <c r="AM20" s="131">
        <v>0.2</v>
      </c>
      <c r="AN20" s="131">
        <v>0.20499999999999999</v>
      </c>
      <c r="AO20" s="131">
        <v>0.22500000000000001</v>
      </c>
      <c r="AP20" s="131">
        <v>0.19500000000000001</v>
      </c>
      <c r="AQ20" s="131">
        <v>0.22</v>
      </c>
      <c r="AR20" s="131">
        <v>0.2</v>
      </c>
      <c r="AS20" s="131">
        <v>0.19500000000000001</v>
      </c>
      <c r="AT20" s="131">
        <v>0.2</v>
      </c>
      <c r="AU20" s="131">
        <v>0.17</v>
      </c>
      <c r="AV20" s="131">
        <v>0.17</v>
      </c>
      <c r="AW20" s="131">
        <v>0.2</v>
      </c>
      <c r="AX20" s="131">
        <v>0.18</v>
      </c>
      <c r="AY20" s="131">
        <v>0.2</v>
      </c>
      <c r="AZ20" s="131">
        <v>0.04</v>
      </c>
      <c r="BA20" s="131">
        <v>0.04</v>
      </c>
      <c r="BB20" s="131">
        <v>0.04</v>
      </c>
      <c r="BC20" s="131">
        <v>0.04</v>
      </c>
      <c r="BD20" s="131">
        <v>0.04</v>
      </c>
      <c r="BE20" s="131">
        <v>0.04</v>
      </c>
      <c r="BF20" s="131">
        <v>0.04</v>
      </c>
      <c r="BG20" s="131">
        <v>0.04</v>
      </c>
      <c r="BH20" s="131">
        <v>0.04</v>
      </c>
      <c r="BI20" s="131">
        <v>0.04</v>
      </c>
      <c r="BJ20" s="131">
        <v>0.04</v>
      </c>
      <c r="BK20" s="131">
        <v>0.04</v>
      </c>
      <c r="BL20" s="131">
        <v>0.04</v>
      </c>
      <c r="BM20" s="131">
        <v>0.04</v>
      </c>
      <c r="BN20" s="131">
        <v>0.04</v>
      </c>
      <c r="BO20" s="131">
        <v>0.04</v>
      </c>
      <c r="BP20" s="131">
        <v>0.04</v>
      </c>
      <c r="BQ20" s="131">
        <v>0.04</v>
      </c>
      <c r="BR20" s="131">
        <v>0.04</v>
      </c>
      <c r="BS20" s="131">
        <v>0.04</v>
      </c>
      <c r="BT20" s="131">
        <v>0.04</v>
      </c>
      <c r="BU20" s="131">
        <v>0.04</v>
      </c>
      <c r="BV20" s="131">
        <v>0.04</v>
      </c>
      <c r="BW20" s="131">
        <v>0.04</v>
      </c>
      <c r="BX20" s="131">
        <v>0.04</v>
      </c>
      <c r="BY20" s="131">
        <v>0.18</v>
      </c>
      <c r="BZ20" s="131">
        <v>0.04</v>
      </c>
      <c r="CA20" s="131" t="s">
        <v>369</v>
      </c>
      <c r="CB20" s="131" t="s">
        <v>369</v>
      </c>
      <c r="CC20" s="131" t="s">
        <v>369</v>
      </c>
      <c r="CD20" s="131">
        <v>0.18</v>
      </c>
      <c r="CE20" s="131" t="s">
        <v>369</v>
      </c>
      <c r="CF20" s="131" t="s">
        <v>369</v>
      </c>
      <c r="CG20" s="131" t="s">
        <v>369</v>
      </c>
      <c r="CH20" s="131" t="s">
        <v>369</v>
      </c>
      <c r="CI20" s="131" t="s">
        <v>369</v>
      </c>
      <c r="CJ20" s="131" t="s">
        <v>369</v>
      </c>
      <c r="CK20" s="131">
        <v>0.18</v>
      </c>
      <c r="CL20" s="131" t="s">
        <v>369</v>
      </c>
      <c r="CM20" s="131">
        <v>0.17</v>
      </c>
      <c r="CN20" s="131" t="s">
        <v>369</v>
      </c>
      <c r="CO20" s="131" t="s">
        <v>369</v>
      </c>
      <c r="CP20" s="131" t="s">
        <v>369</v>
      </c>
      <c r="CQ20" s="131" t="s">
        <v>369</v>
      </c>
      <c r="CR20" s="131">
        <v>0.19500000000000001</v>
      </c>
      <c r="CS20" s="131">
        <v>0.14000000000000001</v>
      </c>
      <c r="CT20" s="131" t="s">
        <v>369</v>
      </c>
      <c r="CU20" s="131" t="s">
        <v>369</v>
      </c>
      <c r="CV20" s="131" t="s">
        <v>369</v>
      </c>
      <c r="CW20" s="131">
        <v>0.17</v>
      </c>
      <c r="CX20" s="131" t="s">
        <v>369</v>
      </c>
      <c r="CY20" s="131" t="s">
        <v>369</v>
      </c>
      <c r="CZ20" s="131">
        <v>0.18</v>
      </c>
      <c r="DA20" s="131" t="s">
        <v>369</v>
      </c>
      <c r="DB20" s="131" t="s">
        <v>369</v>
      </c>
      <c r="DC20" s="131" t="s">
        <v>369</v>
      </c>
      <c r="DD20" s="131" t="s">
        <v>369</v>
      </c>
      <c r="DE20" s="131">
        <v>0.28000000000000003</v>
      </c>
      <c r="DF20" s="131" t="s">
        <v>369</v>
      </c>
      <c r="DG20" s="131" t="s">
        <v>369</v>
      </c>
      <c r="DH20" s="131" t="s">
        <v>369</v>
      </c>
      <c r="DI20" s="131" t="s">
        <v>369</v>
      </c>
      <c r="DJ20" s="131" t="s">
        <v>369</v>
      </c>
      <c r="DK20" s="131" t="s">
        <v>369</v>
      </c>
      <c r="DL20" s="131">
        <v>0.5655</v>
      </c>
      <c r="DM20" s="131" t="s">
        <v>369</v>
      </c>
      <c r="DN20" s="131">
        <v>0.39989999999999998</v>
      </c>
      <c r="DO20" s="131" t="s">
        <v>369</v>
      </c>
      <c r="DP20" s="131" t="s">
        <v>369</v>
      </c>
      <c r="DQ20" s="131" t="s">
        <v>369</v>
      </c>
      <c r="DR20" s="131" t="s">
        <v>369</v>
      </c>
      <c r="DS20" s="131">
        <v>0.52739999999999998</v>
      </c>
      <c r="DT20" s="131">
        <v>0.54769999999999996</v>
      </c>
      <c r="DU20" s="131" t="s">
        <v>369</v>
      </c>
      <c r="DV20" s="131" t="s">
        <v>369</v>
      </c>
      <c r="DW20" s="131" t="s">
        <v>369</v>
      </c>
      <c r="DX20" s="131">
        <v>0.59830000000000005</v>
      </c>
      <c r="DY20" s="131" t="s">
        <v>369</v>
      </c>
      <c r="DZ20" s="131" t="s">
        <v>369</v>
      </c>
      <c r="EA20" s="131">
        <v>0.53</v>
      </c>
      <c r="EB20" s="131" t="s">
        <v>369</v>
      </c>
      <c r="EC20" s="131" t="s">
        <v>369</v>
      </c>
      <c r="ED20" s="131" t="s">
        <v>369</v>
      </c>
      <c r="EE20" s="131" t="s">
        <v>369</v>
      </c>
      <c r="EF20" s="131">
        <v>0.49853658536585344</v>
      </c>
      <c r="EG20" s="131" t="s">
        <v>369</v>
      </c>
      <c r="EH20" s="131" t="s">
        <v>369</v>
      </c>
      <c r="EI20" s="131" t="s">
        <v>369</v>
      </c>
      <c r="EJ20" s="131" t="s">
        <v>369</v>
      </c>
      <c r="EK20" s="131" t="s">
        <v>369</v>
      </c>
      <c r="EL20" s="131" t="s">
        <v>369</v>
      </c>
      <c r="EM20" s="131">
        <v>0.8327804878048779</v>
      </c>
      <c r="EN20" s="131" t="s">
        <v>369</v>
      </c>
      <c r="EO20" s="131">
        <v>0.39989999999999998</v>
      </c>
      <c r="EP20" s="131" t="s">
        <v>369</v>
      </c>
      <c r="EQ20" s="131" t="s">
        <v>369</v>
      </c>
      <c r="ER20" s="131" t="s">
        <v>369</v>
      </c>
      <c r="ES20" s="131" t="s">
        <v>369</v>
      </c>
      <c r="ET20" s="131">
        <v>0.82149565217391318</v>
      </c>
      <c r="EU20" s="131">
        <v>0.72766511627906949</v>
      </c>
      <c r="EV20" s="131" t="s">
        <v>369</v>
      </c>
      <c r="EW20" s="131" t="s">
        <v>369</v>
      </c>
      <c r="EX20" s="131" t="s">
        <v>369</v>
      </c>
      <c r="EY20" s="131">
        <v>0.84863614457831327</v>
      </c>
      <c r="EZ20" s="131" t="s">
        <v>369</v>
      </c>
      <c r="FA20" s="131" t="s">
        <v>369</v>
      </c>
      <c r="FB20" s="131">
        <v>0.53</v>
      </c>
      <c r="FC20" s="131" t="s">
        <v>369</v>
      </c>
      <c r="FD20" s="132">
        <v>0.15624999999999989</v>
      </c>
      <c r="FE20" s="132">
        <v>0.18229166666666663</v>
      </c>
      <c r="FF20" s="132">
        <v>0.16666666666666663</v>
      </c>
      <c r="FG20" s="132">
        <v>0.14583333333333326</v>
      </c>
      <c r="FH20" s="132">
        <v>0.17187499999999989</v>
      </c>
      <c r="FI20" s="132">
        <v>0.16666666666666663</v>
      </c>
      <c r="FJ20" s="132">
        <v>0.16666666666666663</v>
      </c>
      <c r="FK20" s="132">
        <v>0.13541666666666663</v>
      </c>
      <c r="FL20" s="132">
        <v>0.15624999999999989</v>
      </c>
      <c r="FM20" s="132">
        <v>0.19791666666666663</v>
      </c>
      <c r="FN20" s="132">
        <v>0.14583333333333326</v>
      </c>
      <c r="FO20" s="132">
        <v>0.13541666666666663</v>
      </c>
      <c r="FP20" s="132">
        <v>0.13541666666666663</v>
      </c>
      <c r="FQ20" s="132">
        <v>0.15624999999999989</v>
      </c>
      <c r="FR20" s="132">
        <v>0.16666666666666663</v>
      </c>
      <c r="FS20" s="132">
        <v>0.17187499999999989</v>
      </c>
      <c r="FT20" s="132">
        <v>0.19270833333333326</v>
      </c>
      <c r="FU20" s="132">
        <v>0.16145833333333337</v>
      </c>
      <c r="FV20" s="132">
        <v>0.18749999999999989</v>
      </c>
      <c r="FW20" s="132">
        <v>0.16666666666666663</v>
      </c>
      <c r="FX20" s="132">
        <v>0.16145833333333337</v>
      </c>
      <c r="FY20" s="132">
        <v>0.16666666666666663</v>
      </c>
      <c r="FZ20" s="132">
        <v>0.13541666666666663</v>
      </c>
      <c r="GA20" s="132">
        <v>0.13541666666666663</v>
      </c>
      <c r="GB20" s="132">
        <v>0.16666666666666663</v>
      </c>
      <c r="GC20" s="132">
        <v>0</v>
      </c>
      <c r="GD20" s="132">
        <v>0.16666666666666663</v>
      </c>
      <c r="GE20" s="100">
        <v>88.697824050000008</v>
      </c>
      <c r="GF20" s="100" t="e">
        <v>#N/A</v>
      </c>
      <c r="GG20" s="100">
        <v>89.981852400000008</v>
      </c>
      <c r="GH20" s="100">
        <v>87.45</v>
      </c>
      <c r="GI20" s="100">
        <v>90.637916810042825</v>
      </c>
      <c r="GJ20" s="100">
        <v>89.981852400000008</v>
      </c>
      <c r="GK20" s="100">
        <v>89.981852400000008</v>
      </c>
      <c r="GL20" s="100">
        <v>86.236893600000002</v>
      </c>
      <c r="GM20" s="100">
        <v>88.697824050000008</v>
      </c>
      <c r="GN20" s="100">
        <v>94.067603850000012</v>
      </c>
      <c r="GO20" s="100">
        <v>87.45</v>
      </c>
      <c r="GP20" s="100">
        <v>86.236893600000002</v>
      </c>
      <c r="GQ20" s="100">
        <v>86.236893600000002</v>
      </c>
      <c r="GR20" s="100">
        <v>88.697824050000008</v>
      </c>
      <c r="GS20" s="100">
        <v>89.981852400000008</v>
      </c>
      <c r="GT20" s="100">
        <v>90.637916810042825</v>
      </c>
      <c r="GU20" s="100">
        <v>93.361007850000007</v>
      </c>
      <c r="GV20" s="100">
        <v>89.335159650000008</v>
      </c>
      <c r="GW20" s="100">
        <v>92.664993300000006</v>
      </c>
      <c r="GX20" s="100">
        <v>89.981852400000008</v>
      </c>
      <c r="GY20" s="100">
        <v>89.335159650000008</v>
      </c>
      <c r="GZ20" s="100">
        <v>89.981852400000008</v>
      </c>
      <c r="HA20" s="100">
        <v>86.236893600000002</v>
      </c>
      <c r="HB20" s="100">
        <v>86.236893600000002</v>
      </c>
      <c r="HC20" s="100">
        <v>89.981852400000008</v>
      </c>
      <c r="HD20" s="100">
        <v>87.45</v>
      </c>
      <c r="HE20" s="100">
        <v>89.981852400000008</v>
      </c>
      <c r="HF20" s="100" t="s">
        <v>369</v>
      </c>
      <c r="HG20" s="100" t="s">
        <v>369</v>
      </c>
      <c r="HH20" s="100" t="s">
        <v>369</v>
      </c>
      <c r="HI20" s="100" t="s">
        <v>369</v>
      </c>
      <c r="HJ20" s="100" t="s">
        <v>369</v>
      </c>
      <c r="HK20" s="100" t="s">
        <v>369</v>
      </c>
      <c r="HL20" s="100" t="s">
        <v>369</v>
      </c>
      <c r="HM20" s="100" t="s">
        <v>369</v>
      </c>
      <c r="HN20" s="100" t="s">
        <v>369</v>
      </c>
      <c r="HO20" s="100" t="s">
        <v>369</v>
      </c>
      <c r="HP20" s="100" t="s">
        <v>369</v>
      </c>
      <c r="HQ20" s="100" t="s">
        <v>369</v>
      </c>
      <c r="HR20" s="100" t="s">
        <v>369</v>
      </c>
      <c r="HS20" s="100" t="s">
        <v>369</v>
      </c>
      <c r="HT20" s="100" t="s">
        <v>369</v>
      </c>
      <c r="HU20" s="100" t="s">
        <v>369</v>
      </c>
      <c r="HV20" s="100" t="s">
        <v>369</v>
      </c>
      <c r="HW20" s="100" t="s">
        <v>369</v>
      </c>
      <c r="HX20" s="100" t="s">
        <v>369</v>
      </c>
      <c r="HY20" s="100" t="s">
        <v>369</v>
      </c>
      <c r="HZ20" s="100" t="s">
        <v>369</v>
      </c>
      <c r="IA20" s="100" t="s">
        <v>369</v>
      </c>
      <c r="IB20" s="100" t="s">
        <v>369</v>
      </c>
      <c r="IC20" s="100" t="s">
        <v>369</v>
      </c>
      <c r="ID20" s="100" t="s">
        <v>369</v>
      </c>
      <c r="IE20" s="100" t="s">
        <v>369</v>
      </c>
      <c r="IF20" s="100" t="s">
        <v>369</v>
      </c>
      <c r="IG20" s="132">
        <v>0</v>
      </c>
      <c r="IH20" s="132">
        <v>8.3333333333333259E-2</v>
      </c>
      <c r="II20" s="132">
        <v>0.13541666666666663</v>
      </c>
      <c r="IJ20" s="132">
        <v>0.140625</v>
      </c>
      <c r="IK20" s="132">
        <v>0.14583333333333326</v>
      </c>
      <c r="IL20" s="132">
        <v>0.15624999999999989</v>
      </c>
      <c r="IM20" s="132">
        <v>0.16145833333333337</v>
      </c>
      <c r="IN20" s="132">
        <v>0.16666666666666663</v>
      </c>
      <c r="IO20" s="132">
        <v>0.17187499999999989</v>
      </c>
      <c r="IP20" s="132">
        <v>0.17708333333333326</v>
      </c>
      <c r="IQ20" s="132">
        <v>0.18749999999999989</v>
      </c>
      <c r="IR20" s="132">
        <v>0.19270833333333326</v>
      </c>
      <c r="IS20" s="132">
        <v>0.19791666666666663</v>
      </c>
      <c r="IT20" s="132">
        <v>8.3333333333333259E-2</v>
      </c>
      <c r="IU20" s="132">
        <v>0.13541666666666663</v>
      </c>
      <c r="IV20" s="132">
        <v>0.140625</v>
      </c>
      <c r="IW20" s="132">
        <v>0.14583333333333326</v>
      </c>
      <c r="IX20" s="132">
        <v>0.15624999999999989</v>
      </c>
      <c r="IY20" s="132">
        <v>0.16145833333333337</v>
      </c>
      <c r="IZ20" s="132">
        <v>0.16666666666666663</v>
      </c>
      <c r="JA20" s="132">
        <v>0.17708333333333326</v>
      </c>
      <c r="JB20" s="132">
        <v>0.18749999999999989</v>
      </c>
      <c r="JC20" s="100">
        <v>69.786324300000004</v>
      </c>
      <c r="JD20" s="100">
        <v>80.644203750000003</v>
      </c>
      <c r="JE20" s="100">
        <v>86.236893600000002</v>
      </c>
      <c r="JF20" s="100">
        <v>86.839161750000002</v>
      </c>
      <c r="JG20" s="100">
        <v>87.45</v>
      </c>
      <c r="JH20" s="100">
        <v>88.697824050000008</v>
      </c>
      <c r="JI20" s="100">
        <v>89.335159650000008</v>
      </c>
      <c r="JJ20" s="100">
        <v>89.981852400000008</v>
      </c>
      <c r="JK20" s="100">
        <v>90.637916810042825</v>
      </c>
      <c r="JL20" s="100">
        <v>91.303659150000016</v>
      </c>
      <c r="JM20" s="100">
        <v>92.664993300000006</v>
      </c>
      <c r="JN20" s="100">
        <v>93.361007850000007</v>
      </c>
      <c r="JO20" s="100">
        <v>94.067603850000012</v>
      </c>
      <c r="JP20" s="100">
        <v>70.805903850000007</v>
      </c>
      <c r="JQ20" s="100">
        <v>75.071277600000002</v>
      </c>
      <c r="JR20" s="100">
        <v>75.526279950000003</v>
      </c>
      <c r="JS20" s="100">
        <v>75.986791650000001</v>
      </c>
      <c r="JT20" s="100">
        <v>76.924955249999996</v>
      </c>
      <c r="JU20" s="100">
        <v>77.402694600000004</v>
      </c>
      <c r="JV20" s="100">
        <v>77.886468000000008</v>
      </c>
      <c r="JW20" s="100">
        <v>78.872379300000006</v>
      </c>
      <c r="JX20" s="100">
        <v>79.883563649999999</v>
      </c>
      <c r="JY20" s="100" t="s">
        <v>369</v>
      </c>
      <c r="JZ20" s="100" t="s">
        <v>369</v>
      </c>
      <c r="KA20" s="100" t="s">
        <v>369</v>
      </c>
      <c r="KB20" s="100" t="s">
        <v>369</v>
      </c>
      <c r="KC20" s="100" t="s">
        <v>369</v>
      </c>
      <c r="KD20" s="100" t="s">
        <v>369</v>
      </c>
      <c r="KE20" s="100" t="s">
        <v>369</v>
      </c>
      <c r="KF20" s="100" t="s">
        <v>369</v>
      </c>
      <c r="KG20" s="100" t="s">
        <v>369</v>
      </c>
      <c r="KH20" s="100" t="s">
        <v>369</v>
      </c>
      <c r="KI20" s="100" t="s">
        <v>369</v>
      </c>
      <c r="KJ20" s="100" t="s">
        <v>369</v>
      </c>
      <c r="KK20" s="100" t="s">
        <v>369</v>
      </c>
      <c r="KL20" s="100" t="s">
        <v>369</v>
      </c>
      <c r="KM20" s="100" t="s">
        <v>369</v>
      </c>
      <c r="KN20" s="100" t="s">
        <v>369</v>
      </c>
      <c r="KO20" s="100" t="s">
        <v>369</v>
      </c>
      <c r="KP20" s="100" t="s">
        <v>369</v>
      </c>
      <c r="KQ20" s="100" t="s">
        <v>369</v>
      </c>
      <c r="KR20" s="100" t="s">
        <v>369</v>
      </c>
      <c r="KS20" s="100" t="s">
        <v>369</v>
      </c>
      <c r="KT20" s="100" t="s">
        <v>369</v>
      </c>
      <c r="KU20" s="132" t="s">
        <v>765</v>
      </c>
      <c r="KV20" s="132">
        <v>0.18229166666666663</v>
      </c>
      <c r="KW20" s="132" t="s">
        <v>765</v>
      </c>
      <c r="KX20" s="132" t="s">
        <v>765</v>
      </c>
      <c r="KY20" s="132" t="s">
        <v>765</v>
      </c>
      <c r="KZ20" s="132" t="s">
        <v>765</v>
      </c>
      <c r="LA20" s="132">
        <v>0.16666666666666663</v>
      </c>
      <c r="LB20" s="132" t="s">
        <v>765</v>
      </c>
      <c r="LC20" s="132" t="s">
        <v>765</v>
      </c>
      <c r="LD20" s="132" t="s">
        <v>765</v>
      </c>
      <c r="LE20" s="132">
        <v>0.14583333333333326</v>
      </c>
      <c r="LF20" s="132" t="s">
        <v>765</v>
      </c>
      <c r="LG20" s="132" t="s">
        <v>765</v>
      </c>
      <c r="LH20" s="132" t="s">
        <v>765</v>
      </c>
      <c r="LI20" s="132" t="s">
        <v>765</v>
      </c>
      <c r="LJ20" s="132" t="s">
        <v>765</v>
      </c>
      <c r="LK20" s="132" t="s">
        <v>765</v>
      </c>
      <c r="LL20" s="132">
        <v>0.16145833333333337</v>
      </c>
      <c r="LM20" s="132">
        <v>0.18749999999999989</v>
      </c>
      <c r="LN20" s="132" t="s">
        <v>765</v>
      </c>
      <c r="LO20" s="132" t="s">
        <v>765</v>
      </c>
      <c r="LP20" s="132" t="s">
        <v>765</v>
      </c>
      <c r="LQ20" s="132">
        <v>0.13541666666666663</v>
      </c>
      <c r="LR20" s="132">
        <v>0.13541666666666663</v>
      </c>
      <c r="LS20" s="132" t="s">
        <v>765</v>
      </c>
      <c r="LT20" s="132">
        <v>0</v>
      </c>
      <c r="LU20" s="132" t="s">
        <v>765</v>
      </c>
      <c r="LV20" s="100" t="s">
        <v>765</v>
      </c>
      <c r="LW20" s="100" t="e">
        <v>#N/A</v>
      </c>
      <c r="LX20" s="100" t="s">
        <v>765</v>
      </c>
      <c r="LY20" s="100" t="s">
        <v>765</v>
      </c>
      <c r="LZ20" s="100" t="s">
        <v>765</v>
      </c>
      <c r="MA20" s="100" t="s">
        <v>765</v>
      </c>
      <c r="MB20" s="100">
        <v>89.981852400000008</v>
      </c>
      <c r="MC20" s="100" t="s">
        <v>765</v>
      </c>
      <c r="MD20" s="100" t="s">
        <v>765</v>
      </c>
      <c r="ME20" s="100" t="s">
        <v>765</v>
      </c>
      <c r="MF20" s="100" t="s">
        <v>765</v>
      </c>
      <c r="MG20" s="100" t="s">
        <v>765</v>
      </c>
      <c r="MH20" s="100" t="s">
        <v>765</v>
      </c>
      <c r="MI20" s="100" t="s">
        <v>765</v>
      </c>
      <c r="MJ20" s="100" t="s">
        <v>765</v>
      </c>
      <c r="MK20" s="100" t="s">
        <v>765</v>
      </c>
      <c r="ML20" s="100" t="s">
        <v>765</v>
      </c>
      <c r="MM20" s="100" t="s">
        <v>765</v>
      </c>
      <c r="MN20" s="100" t="s">
        <v>765</v>
      </c>
      <c r="MO20" s="100" t="s">
        <v>765</v>
      </c>
      <c r="MP20" s="100" t="s">
        <v>765</v>
      </c>
      <c r="MQ20" s="100" t="s">
        <v>765</v>
      </c>
      <c r="MR20" s="100" t="s">
        <v>765</v>
      </c>
      <c r="MS20" s="100" t="s">
        <v>765</v>
      </c>
      <c r="MT20" s="100" t="s">
        <v>765</v>
      </c>
      <c r="MU20" s="100" t="s">
        <v>765</v>
      </c>
      <c r="MV20" s="100" t="s">
        <v>765</v>
      </c>
      <c r="MW20" s="100" t="s">
        <v>765</v>
      </c>
      <c r="MX20" s="100" t="s">
        <v>369</v>
      </c>
      <c r="MY20" s="100" t="s">
        <v>765</v>
      </c>
      <c r="MZ20" s="100" t="s">
        <v>765</v>
      </c>
      <c r="NA20" s="100" t="s">
        <v>765</v>
      </c>
      <c r="NB20" s="100" t="s">
        <v>765</v>
      </c>
      <c r="NC20" s="100" t="s">
        <v>369</v>
      </c>
      <c r="ND20" s="100" t="s">
        <v>765</v>
      </c>
      <c r="NE20" s="100" t="s">
        <v>765</v>
      </c>
      <c r="NF20" s="100" t="s">
        <v>765</v>
      </c>
      <c r="NG20" s="100" t="s">
        <v>765</v>
      </c>
      <c r="NH20" s="100" t="s">
        <v>765</v>
      </c>
      <c r="NI20" s="100" t="s">
        <v>765</v>
      </c>
      <c r="NJ20" s="100" t="s">
        <v>765</v>
      </c>
      <c r="NK20" s="100" t="s">
        <v>765</v>
      </c>
      <c r="NL20" s="100" t="s">
        <v>765</v>
      </c>
      <c r="NM20" s="100" t="s">
        <v>765</v>
      </c>
      <c r="NN20" s="100" t="s">
        <v>765</v>
      </c>
      <c r="NO20" s="100" t="s">
        <v>765</v>
      </c>
      <c r="NP20" s="100" t="s">
        <v>765</v>
      </c>
      <c r="NQ20" s="100" t="s">
        <v>765</v>
      </c>
      <c r="NR20" s="100" t="s">
        <v>765</v>
      </c>
      <c r="NS20" s="100" t="s">
        <v>765</v>
      </c>
      <c r="NT20" s="100" t="s">
        <v>765</v>
      </c>
      <c r="NU20" s="100" t="s">
        <v>765</v>
      </c>
      <c r="NV20" s="100" t="s">
        <v>765</v>
      </c>
      <c r="NW20" s="100" t="s">
        <v>765</v>
      </c>
      <c r="NZ20" s="131">
        <v>0.08</v>
      </c>
      <c r="OA20" s="100">
        <v>68.851685918812507</v>
      </c>
      <c r="OB20" s="100" t="e">
        <v>#N/A</v>
      </c>
      <c r="OC20" s="100">
        <v>68.986086840000013</v>
      </c>
      <c r="OD20" s="100">
        <v>68.721125000000001</v>
      </c>
      <c r="OE20" s="100">
        <v>69.054762869651384</v>
      </c>
      <c r="OF20" s="100">
        <v>68.986086840000013</v>
      </c>
      <c r="OG20" s="100">
        <v>68.986086840000013</v>
      </c>
      <c r="OH20" s="100">
        <v>68.594262451000006</v>
      </c>
      <c r="OI20" s="100">
        <v>68.851685918812507</v>
      </c>
      <c r="OJ20" s="100">
        <v>69.414052674312501</v>
      </c>
      <c r="OK20" s="100">
        <v>68.721125000000001</v>
      </c>
      <c r="OL20" s="100">
        <v>68.594262451000006</v>
      </c>
      <c r="OM20" s="100">
        <v>68.594262451000006</v>
      </c>
      <c r="ON20" s="100">
        <v>68.851685918812507</v>
      </c>
      <c r="OO20" s="100">
        <v>68.986086840000013</v>
      </c>
      <c r="OP20" s="100">
        <v>69.054762869651384</v>
      </c>
      <c r="OQ20" s="100">
        <v>69.339998538593761</v>
      </c>
      <c r="OR20" s="100">
        <v>68.918353371656252</v>
      </c>
      <c r="OS20" s="100">
        <v>69.267082491750017</v>
      </c>
      <c r="OT20" s="100">
        <v>68.986086840000013</v>
      </c>
      <c r="OU20" s="100">
        <v>68.918353371656252</v>
      </c>
      <c r="OV20" s="100">
        <v>68.986086840000013</v>
      </c>
      <c r="OW20" s="100">
        <v>68.594262451000006</v>
      </c>
      <c r="OX20" s="100">
        <v>68.594262451000006</v>
      </c>
      <c r="OY20" s="100">
        <v>68.986086840000013</v>
      </c>
      <c r="OZ20" s="100">
        <v>80.454000000000008</v>
      </c>
      <c r="PA20" s="100">
        <v>68.986086840000013</v>
      </c>
      <c r="PB20" s="100">
        <v>2.2376797923614067</v>
      </c>
      <c r="PC20" s="100" t="e">
        <v>#N/A</v>
      </c>
      <c r="PD20" s="100">
        <v>2.2420478223000004</v>
      </c>
      <c r="PE20" s="100">
        <v>2.2334365625000001</v>
      </c>
      <c r="PF20" s="100">
        <v>2.24427979326367</v>
      </c>
      <c r="PG20" s="100">
        <v>2.2420478223000004</v>
      </c>
      <c r="PH20" s="100">
        <v>2.2420478223000004</v>
      </c>
      <c r="PI20" s="100">
        <v>2.2293135296575004</v>
      </c>
      <c r="PJ20" s="100">
        <v>2.2376797923614067</v>
      </c>
      <c r="PK20" s="100">
        <v>2.2559567119151565</v>
      </c>
      <c r="PL20" s="100">
        <v>2.2334365625000001</v>
      </c>
      <c r="PM20" s="100">
        <v>2.2293135296575004</v>
      </c>
      <c r="PN20" s="100">
        <v>2.2293135296575004</v>
      </c>
      <c r="PO20" s="100">
        <v>2.2376797923614067</v>
      </c>
      <c r="PP20" s="100">
        <v>2.2420478223000004</v>
      </c>
      <c r="PQ20" s="100">
        <v>2.24427979326367</v>
      </c>
      <c r="PR20" s="100">
        <v>2.2535499525042972</v>
      </c>
      <c r="PS20" s="100">
        <v>2.2398464845788282</v>
      </c>
      <c r="PT20" s="100">
        <v>2.2511801809818754</v>
      </c>
      <c r="PU20" s="100">
        <v>2.2420478223000004</v>
      </c>
      <c r="PV20" s="100">
        <v>2.2398464845788282</v>
      </c>
      <c r="PW20" s="100">
        <v>2.2420478223000004</v>
      </c>
      <c r="PX20" s="100">
        <v>2.2293135296575004</v>
      </c>
      <c r="PY20" s="100">
        <v>2.2293135296575004</v>
      </c>
      <c r="PZ20" s="100">
        <v>2.2420478223000004</v>
      </c>
      <c r="QA20" s="100">
        <v>2.6147550000000002</v>
      </c>
      <c r="QB20" s="100">
        <v>2.2420478223000004</v>
      </c>
      <c r="QC20" s="100">
        <v>0</v>
      </c>
      <c r="QD20" s="100">
        <v>0</v>
      </c>
      <c r="QE20" s="100">
        <v>0</v>
      </c>
      <c r="QF20" s="100">
        <v>16.390196151999998</v>
      </c>
      <c r="QG20" s="100">
        <v>0</v>
      </c>
      <c r="QH20" s="100">
        <v>0</v>
      </c>
      <c r="QI20" s="100">
        <v>0</v>
      </c>
      <c r="QJ20" s="100">
        <v>0</v>
      </c>
      <c r="QK20" s="100">
        <v>0</v>
      </c>
      <c r="QL20" s="100">
        <v>0</v>
      </c>
      <c r="QM20" s="100">
        <v>20.659099471449998</v>
      </c>
      <c r="QN20" s="100">
        <v>0</v>
      </c>
      <c r="QO20" s="100">
        <v>14.111036584564815</v>
      </c>
      <c r="QP20" s="100">
        <v>0</v>
      </c>
      <c r="QQ20" s="100">
        <v>0</v>
      </c>
      <c r="QR20" s="100">
        <v>0</v>
      </c>
      <c r="QS20" s="100">
        <v>0</v>
      </c>
      <c r="QT20" s="100">
        <v>22.518064437791391</v>
      </c>
      <c r="QU20" s="100">
        <v>14.527661763848734</v>
      </c>
      <c r="QV20" s="100">
        <v>0</v>
      </c>
      <c r="QW20" s="100">
        <v>0</v>
      </c>
      <c r="QX20" s="100">
        <v>0</v>
      </c>
      <c r="QY20" s="100">
        <v>19.51382331780243</v>
      </c>
      <c r="QZ20" s="100">
        <v>0</v>
      </c>
      <c r="RA20" s="100">
        <v>0</v>
      </c>
      <c r="RB20" s="100">
        <v>8.3954151270000015</v>
      </c>
      <c r="RC20" s="100">
        <v>0</v>
      </c>
      <c r="RD20" s="100">
        <v>71.089365711173912</v>
      </c>
      <c r="RE20" s="100" t="e">
        <v>#N/A</v>
      </c>
      <c r="RF20" s="100">
        <v>71.228134662300008</v>
      </c>
      <c r="RG20" s="100">
        <v>87.344757714500005</v>
      </c>
      <c r="RH20" s="100">
        <v>71.299042662915056</v>
      </c>
      <c r="RI20" s="100">
        <v>71.228134662300008</v>
      </c>
      <c r="RJ20" s="100">
        <v>71.228134662300008</v>
      </c>
      <c r="RK20" s="100">
        <v>70.823575980657509</v>
      </c>
      <c r="RL20" s="100">
        <v>71.089365711173912</v>
      </c>
      <c r="RM20" s="100">
        <v>71.670009386227662</v>
      </c>
      <c r="RN20" s="100">
        <v>91.613661033949995</v>
      </c>
      <c r="RO20" s="100">
        <v>70.823575980657509</v>
      </c>
      <c r="RP20" s="100">
        <v>84.934612565222324</v>
      </c>
      <c r="RQ20" s="100">
        <v>71.089365711173912</v>
      </c>
      <c r="RR20" s="100">
        <v>71.228134662300008</v>
      </c>
      <c r="RS20" s="100">
        <v>71.299042662915056</v>
      </c>
      <c r="RT20" s="100">
        <v>71.593548491098062</v>
      </c>
      <c r="RU20" s="100">
        <v>93.676264294026481</v>
      </c>
      <c r="RV20" s="100">
        <v>86.045924436580634</v>
      </c>
      <c r="RW20" s="100">
        <v>71.228134662300008</v>
      </c>
      <c r="RX20" s="100">
        <v>71.158199856235086</v>
      </c>
      <c r="RY20" s="100">
        <v>71.228134662300008</v>
      </c>
      <c r="RZ20" s="100">
        <v>90.337399298459943</v>
      </c>
      <c r="SA20" s="100">
        <v>70.823575980657509</v>
      </c>
      <c r="SB20" s="100">
        <v>71.228134662300008</v>
      </c>
      <c r="SC20" s="100">
        <v>91.464170127000017</v>
      </c>
      <c r="SD20" s="100">
        <v>71.228134662300008</v>
      </c>
      <c r="SE20" s="100">
        <v>71.845237480500018</v>
      </c>
      <c r="SF20" s="100" t="e">
        <v>#N/A</v>
      </c>
      <c r="SG20" s="100">
        <v>71.985481920000012</v>
      </c>
      <c r="SH20" s="100">
        <v>71.709000000000003</v>
      </c>
      <c r="SI20" s="100">
        <v>72.057143863984052</v>
      </c>
      <c r="SJ20" s="100">
        <v>71.985481920000012</v>
      </c>
      <c r="SK20" s="100">
        <v>71.985481920000012</v>
      </c>
      <c r="SL20" s="100">
        <v>71.576621688000003</v>
      </c>
      <c r="SM20" s="100">
        <v>71.845237480500018</v>
      </c>
      <c r="SN20" s="100">
        <v>72.432054964500011</v>
      </c>
      <c r="SO20" s="100">
        <v>71.709000000000003</v>
      </c>
      <c r="SP20" s="100">
        <v>71.576621688000003</v>
      </c>
      <c r="SQ20" s="100">
        <v>71.576621688000003</v>
      </c>
      <c r="SR20" s="100">
        <v>71.845237480500018</v>
      </c>
      <c r="SS20" s="100">
        <v>71.985481920000012</v>
      </c>
      <c r="ST20" s="100">
        <v>72.057143863984052</v>
      </c>
      <c r="SU20" s="100">
        <v>72.354781083750012</v>
      </c>
      <c r="SV20" s="100">
        <v>71.914803518250011</v>
      </c>
      <c r="SW20" s="100">
        <v>72.278694774000016</v>
      </c>
      <c r="SX20" s="100">
        <v>71.985481920000012</v>
      </c>
      <c r="SY20" s="100">
        <v>71.914803518250011</v>
      </c>
      <c r="SZ20" s="100">
        <v>71.985481920000012</v>
      </c>
      <c r="TA20" s="100">
        <v>71.576621688000003</v>
      </c>
      <c r="TB20" s="100">
        <v>71.576621688000003</v>
      </c>
      <c r="TC20" s="100">
        <v>71.985481920000012</v>
      </c>
      <c r="TD20" s="100">
        <v>71.709000000000003</v>
      </c>
      <c r="TE20" s="100">
        <v>71.985481920000012</v>
      </c>
    </row>
    <row r="21" spans="1:525" s="112" customFormat="1" ht="15" customHeight="1" x14ac:dyDescent="0.2">
      <c r="A21" s="12" t="s">
        <v>99</v>
      </c>
      <c r="B21" s="12" t="s">
        <v>17</v>
      </c>
      <c r="C21" s="14">
        <v>100289293</v>
      </c>
      <c r="D21" s="13" t="s">
        <v>0</v>
      </c>
      <c r="E21" s="14" t="s">
        <v>199</v>
      </c>
      <c r="F21" s="141" t="s">
        <v>59</v>
      </c>
      <c r="G21" s="14">
        <v>144</v>
      </c>
      <c r="H21" s="14"/>
      <c r="I21" s="141" t="s">
        <v>133</v>
      </c>
      <c r="J21" s="14" t="s">
        <v>133</v>
      </c>
      <c r="K21" s="142" t="s">
        <v>133</v>
      </c>
      <c r="L21" s="15" t="s">
        <v>56</v>
      </c>
      <c r="M21" s="14" t="s">
        <v>19</v>
      </c>
      <c r="N21" s="128" t="s">
        <v>57</v>
      </c>
      <c r="O21" s="128" t="s">
        <v>142</v>
      </c>
      <c r="P21" s="128">
        <v>1</v>
      </c>
      <c r="Q21" s="128" t="s">
        <v>20</v>
      </c>
      <c r="R21" s="128" t="s">
        <v>21</v>
      </c>
      <c r="S21" s="129">
        <v>0.12</v>
      </c>
      <c r="T21" s="130">
        <v>0</v>
      </c>
      <c r="U21" s="100" t="s">
        <v>369</v>
      </c>
      <c r="V21" s="131">
        <v>0</v>
      </c>
      <c r="W21" s="131">
        <v>0</v>
      </c>
      <c r="X21" s="131"/>
      <c r="Y21" s="131">
        <v>0.19</v>
      </c>
      <c r="Z21" s="131">
        <v>0.20499999999999999</v>
      </c>
      <c r="AA21" s="131">
        <v>0.2</v>
      </c>
      <c r="AB21" s="131">
        <v>0.18</v>
      </c>
      <c r="AC21" s="131">
        <v>0.20499999999999999</v>
      </c>
      <c r="AD21" s="131">
        <v>0.2</v>
      </c>
      <c r="AE21" s="131">
        <v>0.17</v>
      </c>
      <c r="AF21" s="131">
        <v>0.17</v>
      </c>
      <c r="AG21" s="131">
        <v>0.19</v>
      </c>
      <c r="AH21" s="131">
        <v>0.23</v>
      </c>
      <c r="AI21" s="131">
        <v>0.18</v>
      </c>
      <c r="AJ21" s="131">
        <v>0.17</v>
      </c>
      <c r="AK21" s="131">
        <v>0.17</v>
      </c>
      <c r="AL21" s="131">
        <v>0.19</v>
      </c>
      <c r="AM21" s="131">
        <v>0.2</v>
      </c>
      <c r="AN21" s="131">
        <v>0.20499999999999999</v>
      </c>
      <c r="AO21" s="131">
        <v>0.22500000000000001</v>
      </c>
      <c r="AP21" s="131">
        <v>0.19500000000000001</v>
      </c>
      <c r="AQ21" s="131">
        <v>0.22</v>
      </c>
      <c r="AR21" s="131">
        <v>0.2</v>
      </c>
      <c r="AS21" s="131">
        <v>0.19500000000000001</v>
      </c>
      <c r="AT21" s="131">
        <v>0.2</v>
      </c>
      <c r="AU21" s="131">
        <v>0.17</v>
      </c>
      <c r="AV21" s="131">
        <v>0.17</v>
      </c>
      <c r="AW21" s="131">
        <v>0.2</v>
      </c>
      <c r="AX21" s="131">
        <v>0.18</v>
      </c>
      <c r="AY21" s="131">
        <v>0.2</v>
      </c>
      <c r="AZ21" s="131">
        <v>0.04</v>
      </c>
      <c r="BA21" s="131">
        <v>0.04</v>
      </c>
      <c r="BB21" s="131">
        <v>0.04</v>
      </c>
      <c r="BC21" s="131">
        <v>0.04</v>
      </c>
      <c r="BD21" s="131">
        <v>0.04</v>
      </c>
      <c r="BE21" s="131">
        <v>0.04</v>
      </c>
      <c r="BF21" s="131">
        <v>0.04</v>
      </c>
      <c r="BG21" s="131">
        <v>0.04</v>
      </c>
      <c r="BH21" s="131">
        <v>0.04</v>
      </c>
      <c r="BI21" s="131">
        <v>0.04</v>
      </c>
      <c r="BJ21" s="131">
        <v>0.04</v>
      </c>
      <c r="BK21" s="131">
        <v>0.04</v>
      </c>
      <c r="BL21" s="131">
        <v>0.04</v>
      </c>
      <c r="BM21" s="131">
        <v>0.04</v>
      </c>
      <c r="BN21" s="131">
        <v>0.04</v>
      </c>
      <c r="BO21" s="131">
        <v>0.04</v>
      </c>
      <c r="BP21" s="131">
        <v>0.04</v>
      </c>
      <c r="BQ21" s="131">
        <v>0.04</v>
      </c>
      <c r="BR21" s="131">
        <v>0.04</v>
      </c>
      <c r="BS21" s="131">
        <v>0.04</v>
      </c>
      <c r="BT21" s="131">
        <v>0.04</v>
      </c>
      <c r="BU21" s="131">
        <v>0.04</v>
      </c>
      <c r="BV21" s="131">
        <v>0.04</v>
      </c>
      <c r="BW21" s="131">
        <v>0.04</v>
      </c>
      <c r="BX21" s="131">
        <v>0.04</v>
      </c>
      <c r="BY21" s="131">
        <v>0.18</v>
      </c>
      <c r="BZ21" s="131">
        <v>0.04</v>
      </c>
      <c r="CA21" s="131" t="s">
        <v>369</v>
      </c>
      <c r="CB21" s="131">
        <v>0.20499999999999999</v>
      </c>
      <c r="CC21" s="131" t="s">
        <v>369</v>
      </c>
      <c r="CD21" s="131">
        <v>0.18</v>
      </c>
      <c r="CE21" s="131">
        <v>0.20499999999999999</v>
      </c>
      <c r="CF21" s="131" t="s">
        <v>369</v>
      </c>
      <c r="CG21" s="131" t="s">
        <v>369</v>
      </c>
      <c r="CH21" s="131">
        <v>0.17</v>
      </c>
      <c r="CI21" s="131" t="s">
        <v>369</v>
      </c>
      <c r="CJ21" s="131">
        <v>0.23</v>
      </c>
      <c r="CK21" s="131">
        <v>0.18</v>
      </c>
      <c r="CL21" s="131">
        <v>0.17</v>
      </c>
      <c r="CM21" s="131">
        <v>0.17</v>
      </c>
      <c r="CN21" s="131" t="s">
        <v>369</v>
      </c>
      <c r="CO21" s="131" t="s">
        <v>369</v>
      </c>
      <c r="CP21" s="131">
        <v>0.20499999999999999</v>
      </c>
      <c r="CQ21" s="131" t="s">
        <v>369</v>
      </c>
      <c r="CR21" s="131" t="s">
        <v>369</v>
      </c>
      <c r="CS21" s="131">
        <v>0.22</v>
      </c>
      <c r="CT21" s="131" t="s">
        <v>369</v>
      </c>
      <c r="CU21" s="131" t="s">
        <v>369</v>
      </c>
      <c r="CV21" s="131" t="s">
        <v>369</v>
      </c>
      <c r="CW21" s="131" t="s">
        <v>369</v>
      </c>
      <c r="CX21" s="131" t="s">
        <v>369</v>
      </c>
      <c r="CY21" s="131" t="s">
        <v>369</v>
      </c>
      <c r="CZ21" s="131" t="s">
        <v>369</v>
      </c>
      <c r="DA21" s="131" t="s">
        <v>369</v>
      </c>
      <c r="DB21" s="131" t="s">
        <v>369</v>
      </c>
      <c r="DC21" s="131">
        <v>0.33050000000000002</v>
      </c>
      <c r="DD21" s="131" t="s">
        <v>369</v>
      </c>
      <c r="DE21" s="131">
        <v>0.33</v>
      </c>
      <c r="DF21" s="131">
        <v>0.33</v>
      </c>
      <c r="DG21" s="131" t="s">
        <v>369</v>
      </c>
      <c r="DH21" s="131" t="s">
        <v>369</v>
      </c>
      <c r="DI21" s="131">
        <v>0.33050000000000002</v>
      </c>
      <c r="DJ21" s="131" t="s">
        <v>369</v>
      </c>
      <c r="DK21" s="131">
        <v>0.33054</v>
      </c>
      <c r="DL21" s="131">
        <v>0.33</v>
      </c>
      <c r="DM21" s="131">
        <v>0.19750000000000001</v>
      </c>
      <c r="DN21" s="131">
        <v>0.46050000000000002</v>
      </c>
      <c r="DO21" s="131" t="s">
        <v>369</v>
      </c>
      <c r="DP21" s="131" t="s">
        <v>369</v>
      </c>
      <c r="DQ21" s="131">
        <v>0.66</v>
      </c>
      <c r="DR21" s="131" t="s">
        <v>369</v>
      </c>
      <c r="DS21" s="131" t="s">
        <v>369</v>
      </c>
      <c r="DT21" s="131">
        <v>0.32929999999999998</v>
      </c>
      <c r="DU21" s="131" t="s">
        <v>369</v>
      </c>
      <c r="DV21" s="131" t="s">
        <v>369</v>
      </c>
      <c r="DW21" s="131" t="s">
        <v>369</v>
      </c>
      <c r="DX21" s="131" t="s">
        <v>369</v>
      </c>
      <c r="DY21" s="131" t="s">
        <v>369</v>
      </c>
      <c r="DZ21" s="131" t="s">
        <v>369</v>
      </c>
      <c r="EA21" s="131" t="s">
        <v>369</v>
      </c>
      <c r="EB21" s="131" t="s">
        <v>369</v>
      </c>
      <c r="EC21" s="131" t="s">
        <v>369</v>
      </c>
      <c r="ED21" s="131">
        <v>0.60664150943396211</v>
      </c>
      <c r="EE21" s="131" t="s">
        <v>369</v>
      </c>
      <c r="EF21" s="131">
        <v>0.55707317073170715</v>
      </c>
      <c r="EG21" s="131">
        <v>0.60603773584905651</v>
      </c>
      <c r="EH21" s="131" t="s">
        <v>369</v>
      </c>
      <c r="EI21" s="131" t="s">
        <v>369</v>
      </c>
      <c r="EJ21" s="131">
        <v>0.53889156626506018</v>
      </c>
      <c r="EK21" s="131" t="s">
        <v>369</v>
      </c>
      <c r="EL21" s="131">
        <v>0.65885506493506485</v>
      </c>
      <c r="EM21" s="131">
        <v>0.55707317073170715</v>
      </c>
      <c r="EN21" s="131">
        <v>0.38506024096385549</v>
      </c>
      <c r="EO21" s="131">
        <v>0.46050000000000002</v>
      </c>
      <c r="EP21" s="131" t="s">
        <v>369</v>
      </c>
      <c r="EQ21" s="131" t="s">
        <v>369</v>
      </c>
      <c r="ER21" s="131">
        <v>0.66</v>
      </c>
      <c r="ES21" s="131" t="s">
        <v>369</v>
      </c>
      <c r="ET21" s="131" t="s">
        <v>369</v>
      </c>
      <c r="EU21" s="131">
        <v>0.63606153846153823</v>
      </c>
      <c r="EV21" s="131" t="s">
        <v>369</v>
      </c>
      <c r="EW21" s="131" t="s">
        <v>369</v>
      </c>
      <c r="EX21" s="131" t="s">
        <v>369</v>
      </c>
      <c r="EY21" s="131" t="s">
        <v>369</v>
      </c>
      <c r="EZ21" s="131" t="s">
        <v>369</v>
      </c>
      <c r="FA21" s="131" t="s">
        <v>369</v>
      </c>
      <c r="FB21" s="131" t="s">
        <v>369</v>
      </c>
      <c r="FC21" s="131" t="s">
        <v>369</v>
      </c>
      <c r="FD21" s="132">
        <v>0.15624999999999989</v>
      </c>
      <c r="FE21" s="132">
        <v>0.17187499999999989</v>
      </c>
      <c r="FF21" s="132">
        <v>0.16666666666666663</v>
      </c>
      <c r="FG21" s="132">
        <v>0.14583333333333326</v>
      </c>
      <c r="FH21" s="132">
        <v>0.17187499999999989</v>
      </c>
      <c r="FI21" s="132">
        <v>0.16666666666666663</v>
      </c>
      <c r="FJ21" s="132">
        <v>0.13541666666666663</v>
      </c>
      <c r="FK21" s="132">
        <v>0.13541666666666663</v>
      </c>
      <c r="FL21" s="132">
        <v>0.15624999999999989</v>
      </c>
      <c r="FM21" s="132">
        <v>0.19791666666666663</v>
      </c>
      <c r="FN21" s="132">
        <v>0.14583333333333326</v>
      </c>
      <c r="FO21" s="132">
        <v>0.13541666666666663</v>
      </c>
      <c r="FP21" s="132">
        <v>0.13541666666666663</v>
      </c>
      <c r="FQ21" s="132">
        <v>0.15624999999999989</v>
      </c>
      <c r="FR21" s="132">
        <v>0.16666666666666663</v>
      </c>
      <c r="FS21" s="132">
        <v>0.17187499999999989</v>
      </c>
      <c r="FT21" s="132">
        <v>0.19270833333333326</v>
      </c>
      <c r="FU21" s="132">
        <v>0.16145833333333337</v>
      </c>
      <c r="FV21" s="132">
        <v>0.18749999999999989</v>
      </c>
      <c r="FW21" s="132">
        <v>0.16666666666666663</v>
      </c>
      <c r="FX21" s="132">
        <v>0.16145833333333337</v>
      </c>
      <c r="FY21" s="132">
        <v>0.16666666666666663</v>
      </c>
      <c r="FZ21" s="132">
        <v>0.13541666666666663</v>
      </c>
      <c r="GA21" s="132">
        <v>0.13541666666666663</v>
      </c>
      <c r="GB21" s="132">
        <v>0.16666666666666663</v>
      </c>
      <c r="GC21" s="132">
        <v>0</v>
      </c>
      <c r="GD21" s="132">
        <v>0.16666666666666663</v>
      </c>
      <c r="GE21" s="100">
        <v>71.353824149999994</v>
      </c>
      <c r="GF21" s="100">
        <v>72.91455057274456</v>
      </c>
      <c r="GG21" s="100">
        <v>72.386773200000007</v>
      </c>
      <c r="GH21" s="100">
        <v>70.349999999999994</v>
      </c>
      <c r="GI21" s="100">
        <v>72.91455057274456</v>
      </c>
      <c r="GJ21" s="100">
        <v>72.386773200000007</v>
      </c>
      <c r="GK21" s="100">
        <v>69.374104799999998</v>
      </c>
      <c r="GL21" s="100">
        <v>69.374104799999998</v>
      </c>
      <c r="GM21" s="100">
        <v>71.353824149999994</v>
      </c>
      <c r="GN21" s="100">
        <v>75.673595550000002</v>
      </c>
      <c r="GO21" s="100">
        <v>70.349999999999994</v>
      </c>
      <c r="GP21" s="100">
        <v>69.374104799999998</v>
      </c>
      <c r="GQ21" s="100">
        <v>69.374104799999998</v>
      </c>
      <c r="GR21" s="100">
        <v>71.353824149999994</v>
      </c>
      <c r="GS21" s="100">
        <v>72.386773200000007</v>
      </c>
      <c r="GT21" s="100">
        <v>72.91455057274456</v>
      </c>
      <c r="GU21" s="100">
        <v>75.10516754999999</v>
      </c>
      <c r="GV21" s="100">
        <v>71.866534950000002</v>
      </c>
      <c r="GW21" s="100">
        <v>74.545251899999997</v>
      </c>
      <c r="GX21" s="100">
        <v>72.386773200000007</v>
      </c>
      <c r="GY21" s="100">
        <v>71.866534950000002</v>
      </c>
      <c r="GZ21" s="100">
        <v>72.386773200000007</v>
      </c>
      <c r="HA21" s="100">
        <v>69.374104799999998</v>
      </c>
      <c r="HB21" s="100">
        <v>69.374104799999998</v>
      </c>
      <c r="HC21" s="100">
        <v>72.386773200000007</v>
      </c>
      <c r="HD21" s="100">
        <v>70.349999999999994</v>
      </c>
      <c r="HE21" s="100">
        <v>72.386773200000007</v>
      </c>
      <c r="HF21" s="100" t="s">
        <v>369</v>
      </c>
      <c r="HG21" s="100" t="s">
        <v>369</v>
      </c>
      <c r="HH21" s="100" t="s">
        <v>369</v>
      </c>
      <c r="HI21" s="100" t="s">
        <v>369</v>
      </c>
      <c r="HJ21" s="100" t="s">
        <v>369</v>
      </c>
      <c r="HK21" s="100" t="s">
        <v>369</v>
      </c>
      <c r="HL21" s="100" t="s">
        <v>369</v>
      </c>
      <c r="HM21" s="100" t="s">
        <v>369</v>
      </c>
      <c r="HN21" s="100" t="s">
        <v>369</v>
      </c>
      <c r="HO21" s="100" t="s">
        <v>369</v>
      </c>
      <c r="HP21" s="100" t="s">
        <v>369</v>
      </c>
      <c r="HQ21" s="100" t="s">
        <v>369</v>
      </c>
      <c r="HR21" s="100" t="s">
        <v>369</v>
      </c>
      <c r="HS21" s="100" t="s">
        <v>369</v>
      </c>
      <c r="HT21" s="100" t="s">
        <v>369</v>
      </c>
      <c r="HU21" s="100" t="s">
        <v>369</v>
      </c>
      <c r="HV21" s="100" t="s">
        <v>369</v>
      </c>
      <c r="HW21" s="100" t="s">
        <v>369</v>
      </c>
      <c r="HX21" s="100" t="s">
        <v>369</v>
      </c>
      <c r="HY21" s="100" t="s">
        <v>369</v>
      </c>
      <c r="HZ21" s="100" t="s">
        <v>369</v>
      </c>
      <c r="IA21" s="100" t="s">
        <v>369</v>
      </c>
      <c r="IB21" s="100" t="s">
        <v>369</v>
      </c>
      <c r="IC21" s="100" t="s">
        <v>369</v>
      </c>
      <c r="ID21" s="100" t="s">
        <v>369</v>
      </c>
      <c r="IE21" s="100" t="s">
        <v>369</v>
      </c>
      <c r="IF21" s="100" t="s">
        <v>369</v>
      </c>
      <c r="IG21" s="132">
        <v>0</v>
      </c>
      <c r="IH21" s="132">
        <v>8.3333333333333259E-2</v>
      </c>
      <c r="II21" s="132">
        <v>0.13541666666666663</v>
      </c>
      <c r="IJ21" s="132">
        <v>0.140625</v>
      </c>
      <c r="IK21" s="132">
        <v>0.14583333333333326</v>
      </c>
      <c r="IL21" s="132">
        <v>0.15624999999999989</v>
      </c>
      <c r="IM21" s="132">
        <v>0.16145833333333337</v>
      </c>
      <c r="IN21" s="132">
        <v>0.16666666666666663</v>
      </c>
      <c r="IO21" s="132">
        <v>0.17187499999999989</v>
      </c>
      <c r="IP21" s="132">
        <v>0.17708333333333326</v>
      </c>
      <c r="IQ21" s="132">
        <v>0.18749999999999989</v>
      </c>
      <c r="IR21" s="132">
        <v>0.19270833333333326</v>
      </c>
      <c r="IS21" s="132">
        <v>0.19791666666666663</v>
      </c>
      <c r="IT21" s="132">
        <v>8.3333333333333259E-2</v>
      </c>
      <c r="IU21" s="132">
        <v>0.13541666666666663</v>
      </c>
      <c r="IV21" s="132">
        <v>0.140625</v>
      </c>
      <c r="IW21" s="132">
        <v>0.14583333333333326</v>
      </c>
      <c r="IX21" s="132">
        <v>0.15624999999999989</v>
      </c>
      <c r="IY21" s="132">
        <v>0.16145833333333337</v>
      </c>
      <c r="IZ21" s="132">
        <v>0.16666666666666663</v>
      </c>
      <c r="JA21" s="132">
        <v>0.17708333333333326</v>
      </c>
      <c r="JB21" s="132">
        <v>0.18749999999999989</v>
      </c>
      <c r="JC21" s="100">
        <v>56.140284899999997</v>
      </c>
      <c r="JD21" s="100">
        <v>64.875011249999986</v>
      </c>
      <c r="JE21" s="100">
        <v>69.374104799999998</v>
      </c>
      <c r="JF21" s="100">
        <v>69.858605249999997</v>
      </c>
      <c r="JG21" s="100">
        <v>70.349999999999994</v>
      </c>
      <c r="JH21" s="100">
        <v>71.353824149999994</v>
      </c>
      <c r="JI21" s="100">
        <v>71.866534950000002</v>
      </c>
      <c r="JJ21" s="100">
        <v>72.386773200000007</v>
      </c>
      <c r="JK21" s="100">
        <v>72.91455057274456</v>
      </c>
      <c r="JL21" s="100">
        <v>73.450113450000003</v>
      </c>
      <c r="JM21" s="100">
        <v>74.545251899999997</v>
      </c>
      <c r="JN21" s="100">
        <v>75.10516754999999</v>
      </c>
      <c r="JO21" s="100">
        <v>75.673595550000002</v>
      </c>
      <c r="JP21" s="100">
        <v>56.96049554999999</v>
      </c>
      <c r="JQ21" s="100">
        <v>60.391816799999994</v>
      </c>
      <c r="JR21" s="100">
        <v>60.75784784999999</v>
      </c>
      <c r="JS21" s="100">
        <v>61.128310949999999</v>
      </c>
      <c r="JT21" s="100">
        <v>61.883025749999995</v>
      </c>
      <c r="JU21" s="100">
        <v>62.267347799999996</v>
      </c>
      <c r="JV21" s="100">
        <v>62.656523999999997</v>
      </c>
      <c r="JW21" s="100">
        <v>63.449649899999997</v>
      </c>
      <c r="JX21" s="100">
        <v>64.263106949999994</v>
      </c>
      <c r="JY21" s="100" t="s">
        <v>369</v>
      </c>
      <c r="JZ21" s="100" t="s">
        <v>369</v>
      </c>
      <c r="KA21" s="100" t="s">
        <v>369</v>
      </c>
      <c r="KB21" s="100" t="s">
        <v>369</v>
      </c>
      <c r="KC21" s="100" t="s">
        <v>369</v>
      </c>
      <c r="KD21" s="100" t="s">
        <v>369</v>
      </c>
      <c r="KE21" s="100" t="s">
        <v>369</v>
      </c>
      <c r="KF21" s="100" t="s">
        <v>369</v>
      </c>
      <c r="KG21" s="100" t="s">
        <v>369</v>
      </c>
      <c r="KH21" s="100" t="s">
        <v>369</v>
      </c>
      <c r="KI21" s="100" t="s">
        <v>369</v>
      </c>
      <c r="KJ21" s="100" t="s">
        <v>369</v>
      </c>
      <c r="KK21" s="100" t="s">
        <v>369</v>
      </c>
      <c r="KL21" s="100" t="s">
        <v>369</v>
      </c>
      <c r="KM21" s="100" t="s">
        <v>369</v>
      </c>
      <c r="KN21" s="100" t="s">
        <v>369</v>
      </c>
      <c r="KO21" s="100" t="s">
        <v>369</v>
      </c>
      <c r="KP21" s="100" t="s">
        <v>369</v>
      </c>
      <c r="KQ21" s="100" t="s">
        <v>369</v>
      </c>
      <c r="KR21" s="100" t="s">
        <v>369</v>
      </c>
      <c r="KS21" s="100" t="s">
        <v>369</v>
      </c>
      <c r="KT21" s="100" t="s">
        <v>369</v>
      </c>
      <c r="KU21" s="132" t="s">
        <v>765</v>
      </c>
      <c r="KV21" s="132" t="s">
        <v>765</v>
      </c>
      <c r="KW21" s="132" t="s">
        <v>765</v>
      </c>
      <c r="KX21" s="132" t="s">
        <v>765</v>
      </c>
      <c r="KY21" s="132" t="s">
        <v>765</v>
      </c>
      <c r="KZ21" s="132" t="s">
        <v>765</v>
      </c>
      <c r="LA21" s="132" t="s">
        <v>765</v>
      </c>
      <c r="LB21" s="132" t="s">
        <v>765</v>
      </c>
      <c r="LC21" s="132" t="s">
        <v>765</v>
      </c>
      <c r="LD21" s="132" t="s">
        <v>765</v>
      </c>
      <c r="LE21" s="132">
        <v>0.14583333333333326</v>
      </c>
      <c r="LF21" s="132" t="s">
        <v>765</v>
      </c>
      <c r="LG21" s="132" t="s">
        <v>765</v>
      </c>
      <c r="LH21" s="132" t="s">
        <v>765</v>
      </c>
      <c r="LI21" s="132" t="s">
        <v>765</v>
      </c>
      <c r="LJ21" s="132" t="s">
        <v>765</v>
      </c>
      <c r="LK21" s="132" t="s">
        <v>765</v>
      </c>
      <c r="LL21" s="132">
        <v>0.16145833333333337</v>
      </c>
      <c r="LM21" s="132">
        <v>0.18749999999999989</v>
      </c>
      <c r="LN21" s="132" t="s">
        <v>765</v>
      </c>
      <c r="LO21" s="132" t="s">
        <v>765</v>
      </c>
      <c r="LP21" s="132" t="s">
        <v>765</v>
      </c>
      <c r="LQ21" s="132">
        <v>0.13541666666666663</v>
      </c>
      <c r="LR21" s="132">
        <v>0.13541666666666663</v>
      </c>
      <c r="LS21" s="132" t="s">
        <v>765</v>
      </c>
      <c r="LT21" s="132">
        <v>0</v>
      </c>
      <c r="LU21" s="132" t="s">
        <v>765</v>
      </c>
      <c r="LV21" s="100" t="s">
        <v>765</v>
      </c>
      <c r="LW21" s="100" t="s">
        <v>765</v>
      </c>
      <c r="LX21" s="100" t="s">
        <v>765</v>
      </c>
      <c r="LY21" s="100" t="s">
        <v>765</v>
      </c>
      <c r="LZ21" s="100" t="s">
        <v>765</v>
      </c>
      <c r="MA21" s="100" t="s">
        <v>765</v>
      </c>
      <c r="MB21" s="100" t="s">
        <v>765</v>
      </c>
      <c r="MC21" s="100" t="s">
        <v>765</v>
      </c>
      <c r="MD21" s="100" t="s">
        <v>765</v>
      </c>
      <c r="ME21" s="100" t="s">
        <v>765</v>
      </c>
      <c r="MF21" s="100" t="s">
        <v>765</v>
      </c>
      <c r="MG21" s="100" t="s">
        <v>765</v>
      </c>
      <c r="MH21" s="100" t="s">
        <v>765</v>
      </c>
      <c r="MI21" s="100" t="s">
        <v>765</v>
      </c>
      <c r="MJ21" s="100" t="s">
        <v>765</v>
      </c>
      <c r="MK21" s="100" t="s">
        <v>765</v>
      </c>
      <c r="ML21" s="100" t="s">
        <v>765</v>
      </c>
      <c r="MM21" s="100" t="s">
        <v>765</v>
      </c>
      <c r="MN21" s="100" t="s">
        <v>765</v>
      </c>
      <c r="MO21" s="100" t="s">
        <v>765</v>
      </c>
      <c r="MP21" s="100" t="s">
        <v>765</v>
      </c>
      <c r="MQ21" s="100" t="s">
        <v>765</v>
      </c>
      <c r="MR21" s="100" t="s">
        <v>765</v>
      </c>
      <c r="MS21" s="100" t="s">
        <v>765</v>
      </c>
      <c r="MT21" s="100" t="s">
        <v>765</v>
      </c>
      <c r="MU21" s="100" t="s">
        <v>765</v>
      </c>
      <c r="MV21" s="100" t="s">
        <v>765</v>
      </c>
      <c r="MW21" s="100" t="s">
        <v>765</v>
      </c>
      <c r="MX21" s="100" t="s">
        <v>765</v>
      </c>
      <c r="MY21" s="100" t="s">
        <v>765</v>
      </c>
      <c r="MZ21" s="100" t="s">
        <v>765</v>
      </c>
      <c r="NA21" s="100" t="s">
        <v>765</v>
      </c>
      <c r="NB21" s="100" t="s">
        <v>765</v>
      </c>
      <c r="NC21" s="100" t="s">
        <v>765</v>
      </c>
      <c r="ND21" s="100" t="s">
        <v>765</v>
      </c>
      <c r="NE21" s="100" t="s">
        <v>765</v>
      </c>
      <c r="NF21" s="100" t="s">
        <v>765</v>
      </c>
      <c r="NG21" s="100" t="s">
        <v>765</v>
      </c>
      <c r="NH21" s="100" t="s">
        <v>765</v>
      </c>
      <c r="NI21" s="100" t="s">
        <v>765</v>
      </c>
      <c r="NJ21" s="100" t="s">
        <v>765</v>
      </c>
      <c r="NK21" s="100" t="s">
        <v>765</v>
      </c>
      <c r="NL21" s="100" t="s">
        <v>765</v>
      </c>
      <c r="NM21" s="100" t="s">
        <v>765</v>
      </c>
      <c r="NN21" s="100" t="s">
        <v>765</v>
      </c>
      <c r="NO21" s="100" t="s">
        <v>765</v>
      </c>
      <c r="NP21" s="100" t="s">
        <v>765</v>
      </c>
      <c r="NQ21" s="100" t="s">
        <v>765</v>
      </c>
      <c r="NR21" s="100" t="s">
        <v>765</v>
      </c>
      <c r="NS21" s="100" t="s">
        <v>765</v>
      </c>
      <c r="NT21" s="100" t="s">
        <v>765</v>
      </c>
      <c r="NU21" s="100" t="s">
        <v>765</v>
      </c>
      <c r="NV21" s="100" t="s">
        <v>765</v>
      </c>
      <c r="NW21" s="100" t="s">
        <v>765</v>
      </c>
      <c r="NZ21" s="131">
        <v>0.08</v>
      </c>
      <c r="OA21" s="100">
        <v>55.388405996437498</v>
      </c>
      <c r="OB21" s="100">
        <v>55.551773217609764</v>
      </c>
      <c r="OC21" s="100">
        <v>55.496526120000013</v>
      </c>
      <c r="OD21" s="100">
        <v>55.283374999999999</v>
      </c>
      <c r="OE21" s="100">
        <v>55.551773217609764</v>
      </c>
      <c r="OF21" s="100">
        <v>55.496526120000013</v>
      </c>
      <c r="OG21" s="100">
        <v>55.181319193</v>
      </c>
      <c r="OH21" s="100">
        <v>55.181319193</v>
      </c>
      <c r="OI21" s="100">
        <v>55.388405996437498</v>
      </c>
      <c r="OJ21" s="100">
        <v>55.840807382937506</v>
      </c>
      <c r="OK21" s="100">
        <v>55.283374999999999</v>
      </c>
      <c r="OL21" s="100">
        <v>55.181319193</v>
      </c>
      <c r="OM21" s="100">
        <v>55.181319193</v>
      </c>
      <c r="ON21" s="100">
        <v>55.388405996437498</v>
      </c>
      <c r="OO21" s="100">
        <v>55.496526120000013</v>
      </c>
      <c r="OP21" s="100">
        <v>55.551773217609764</v>
      </c>
      <c r="OQ21" s="100">
        <v>55.781233815781249</v>
      </c>
      <c r="OR21" s="100">
        <v>55.442037274968747</v>
      </c>
      <c r="OS21" s="100">
        <v>55.722575795250002</v>
      </c>
      <c r="OT21" s="100">
        <v>55.496526120000013</v>
      </c>
      <c r="OU21" s="100">
        <v>55.442037274968747</v>
      </c>
      <c r="OV21" s="100">
        <v>55.496526120000013</v>
      </c>
      <c r="OW21" s="100">
        <v>55.181319193</v>
      </c>
      <c r="OX21" s="100">
        <v>55.181319193</v>
      </c>
      <c r="OY21" s="100">
        <v>55.496526120000013</v>
      </c>
      <c r="OZ21" s="100">
        <v>64.721999999999994</v>
      </c>
      <c r="PA21" s="100">
        <v>55.496526120000013</v>
      </c>
      <c r="PB21" s="100">
        <v>0</v>
      </c>
      <c r="PC21" s="100">
        <v>0</v>
      </c>
      <c r="PD21" s="100">
        <v>0</v>
      </c>
      <c r="PE21" s="100">
        <v>0</v>
      </c>
      <c r="PF21" s="100">
        <v>0</v>
      </c>
      <c r="PG21" s="100">
        <v>0</v>
      </c>
      <c r="PH21" s="100">
        <v>0</v>
      </c>
      <c r="PI21" s="100">
        <v>0</v>
      </c>
      <c r="PJ21" s="100">
        <v>0</v>
      </c>
      <c r="PK21" s="100">
        <v>0</v>
      </c>
      <c r="PL21" s="100">
        <v>0</v>
      </c>
      <c r="PM21" s="100">
        <v>0</v>
      </c>
      <c r="PN21" s="100">
        <v>0</v>
      </c>
      <c r="PO21" s="100">
        <v>0</v>
      </c>
      <c r="PP21" s="100">
        <v>0</v>
      </c>
      <c r="PQ21" s="100">
        <v>0</v>
      </c>
      <c r="PR21" s="100">
        <v>0</v>
      </c>
      <c r="PS21" s="100">
        <v>0</v>
      </c>
      <c r="PT21" s="100">
        <v>0</v>
      </c>
      <c r="PU21" s="100">
        <v>0</v>
      </c>
      <c r="PV21" s="100">
        <v>0</v>
      </c>
      <c r="PW21" s="100">
        <v>0</v>
      </c>
      <c r="PX21" s="100">
        <v>0</v>
      </c>
      <c r="PY21" s="100">
        <v>0</v>
      </c>
      <c r="PZ21" s="100">
        <v>0</v>
      </c>
      <c r="QA21" s="100">
        <v>0</v>
      </c>
      <c r="QB21" s="100">
        <v>0</v>
      </c>
      <c r="QC21" s="100">
        <v>0</v>
      </c>
      <c r="QD21" s="100">
        <v>16.074544949980716</v>
      </c>
      <c r="QE21" s="100">
        <v>0</v>
      </c>
      <c r="QF21" s="100">
        <v>13.283111799999999</v>
      </c>
      <c r="QG21" s="100">
        <v>16.067669107861708</v>
      </c>
      <c r="QH21" s="100">
        <v>0</v>
      </c>
      <c r="QI21" s="100">
        <v>0</v>
      </c>
      <c r="QJ21" s="100">
        <v>12.228818574932962</v>
      </c>
      <c r="QK21" s="100">
        <v>0</v>
      </c>
      <c r="QL21" s="100">
        <v>19.071683120849826</v>
      </c>
      <c r="QM21" s="100">
        <v>13.283111799999999</v>
      </c>
      <c r="QN21" s="100">
        <v>10.785753946167201</v>
      </c>
      <c r="QO21" s="100">
        <v>11.493441068114006</v>
      </c>
      <c r="QP21" s="100">
        <v>0</v>
      </c>
      <c r="QQ21" s="100">
        <v>0</v>
      </c>
      <c r="QR21" s="100">
        <v>16.682197497248215</v>
      </c>
      <c r="QS21" s="100">
        <v>0</v>
      </c>
      <c r="QT21" s="100">
        <v>0</v>
      </c>
      <c r="QU21" s="100">
        <v>17.827520846365605</v>
      </c>
      <c r="QV21" s="100">
        <v>0</v>
      </c>
      <c r="QW21" s="100">
        <v>0</v>
      </c>
      <c r="QX21" s="100">
        <v>0</v>
      </c>
      <c r="QY21" s="100">
        <v>0</v>
      </c>
      <c r="QZ21" s="100">
        <v>0</v>
      </c>
      <c r="RA21" s="100">
        <v>0</v>
      </c>
      <c r="RB21" s="100">
        <v>0</v>
      </c>
      <c r="RC21" s="100">
        <v>0</v>
      </c>
      <c r="RD21" s="100">
        <v>55.388405996437498</v>
      </c>
      <c r="RE21" s="100">
        <v>71.626318167590483</v>
      </c>
      <c r="RF21" s="100">
        <v>55.496526120000013</v>
      </c>
      <c r="RG21" s="100">
        <v>68.566486799999993</v>
      </c>
      <c r="RH21" s="100">
        <v>71.619442325471468</v>
      </c>
      <c r="RI21" s="100">
        <v>55.496526120000013</v>
      </c>
      <c r="RJ21" s="100">
        <v>55.181319193</v>
      </c>
      <c r="RK21" s="100">
        <v>67.410137767932966</v>
      </c>
      <c r="RL21" s="100">
        <v>55.388405996437498</v>
      </c>
      <c r="RM21" s="100">
        <v>74.912490503787325</v>
      </c>
      <c r="RN21" s="100">
        <v>68.566486799999993</v>
      </c>
      <c r="RO21" s="100">
        <v>65.967073139167198</v>
      </c>
      <c r="RP21" s="100">
        <v>66.674760261114002</v>
      </c>
      <c r="RQ21" s="100">
        <v>55.388405996437498</v>
      </c>
      <c r="RR21" s="100">
        <v>55.496526120000013</v>
      </c>
      <c r="RS21" s="100">
        <v>72.233970714857975</v>
      </c>
      <c r="RT21" s="100">
        <v>55.781233815781249</v>
      </c>
      <c r="RU21" s="100">
        <v>55.442037274968747</v>
      </c>
      <c r="RV21" s="100">
        <v>73.55009664161561</v>
      </c>
      <c r="RW21" s="100">
        <v>55.496526120000013</v>
      </c>
      <c r="RX21" s="100">
        <v>55.442037274968747</v>
      </c>
      <c r="RY21" s="100">
        <v>55.496526120000013</v>
      </c>
      <c r="RZ21" s="100">
        <v>55.181319193</v>
      </c>
      <c r="SA21" s="100">
        <v>55.181319193</v>
      </c>
      <c r="SB21" s="100">
        <v>55.496526120000013</v>
      </c>
      <c r="SC21" s="100">
        <v>64.721999999999994</v>
      </c>
      <c r="SD21" s="100">
        <v>55.496526120000013</v>
      </c>
      <c r="SE21" s="100">
        <v>57.7965975615</v>
      </c>
      <c r="SF21" s="100">
        <v>57.967067705331928</v>
      </c>
      <c r="SG21" s="100">
        <v>57.909418560000013</v>
      </c>
      <c r="SH21" s="100">
        <v>57.687000000000005</v>
      </c>
      <c r="SI21" s="100">
        <v>57.967067705331928</v>
      </c>
      <c r="SJ21" s="100">
        <v>57.909418560000013</v>
      </c>
      <c r="SK21" s="100">
        <v>57.580506983999996</v>
      </c>
      <c r="SL21" s="100">
        <v>57.580506983999996</v>
      </c>
      <c r="SM21" s="100">
        <v>57.7965975615</v>
      </c>
      <c r="SN21" s="100">
        <v>58.268668573500001</v>
      </c>
      <c r="SO21" s="100">
        <v>57.687000000000005</v>
      </c>
      <c r="SP21" s="100">
        <v>57.580506983999996</v>
      </c>
      <c r="SQ21" s="100">
        <v>57.580506983999996</v>
      </c>
      <c r="SR21" s="100">
        <v>57.7965975615</v>
      </c>
      <c r="SS21" s="100">
        <v>57.909418560000013</v>
      </c>
      <c r="ST21" s="100">
        <v>57.967067705331928</v>
      </c>
      <c r="SU21" s="100">
        <v>58.206504851250003</v>
      </c>
      <c r="SV21" s="100">
        <v>57.852560634749999</v>
      </c>
      <c r="SW21" s="100">
        <v>58.145296482000006</v>
      </c>
      <c r="SX21" s="100">
        <v>57.909418560000013</v>
      </c>
      <c r="SY21" s="100">
        <v>57.852560634749999</v>
      </c>
      <c r="SZ21" s="100">
        <v>57.909418560000013</v>
      </c>
      <c r="TA21" s="100">
        <v>57.580506983999996</v>
      </c>
      <c r="TB21" s="100">
        <v>57.580506983999996</v>
      </c>
      <c r="TC21" s="100">
        <v>57.909418560000013</v>
      </c>
      <c r="TD21" s="100">
        <v>57.686999999999998</v>
      </c>
      <c r="TE21" s="100">
        <v>57.909418560000013</v>
      </c>
    </row>
    <row r="22" spans="1:525" s="112" customFormat="1" ht="15" customHeight="1" x14ac:dyDescent="0.2">
      <c r="A22" s="12" t="s">
        <v>99</v>
      </c>
      <c r="B22" s="12" t="s">
        <v>17</v>
      </c>
      <c r="C22" s="14">
        <v>100299895</v>
      </c>
      <c r="D22" s="13" t="s">
        <v>529</v>
      </c>
      <c r="E22" s="14" t="s">
        <v>199</v>
      </c>
      <c r="F22" s="141" t="s">
        <v>531</v>
      </c>
      <c r="G22" s="14">
        <v>60</v>
      </c>
      <c r="H22" s="14" t="s">
        <v>530</v>
      </c>
      <c r="I22" s="141" t="s">
        <v>133</v>
      </c>
      <c r="J22" s="141" t="s">
        <v>133</v>
      </c>
      <c r="K22" s="141" t="s">
        <v>133</v>
      </c>
      <c r="L22" s="15" t="s">
        <v>56</v>
      </c>
      <c r="M22" s="14" t="s">
        <v>19</v>
      </c>
      <c r="N22" s="128" t="s">
        <v>57</v>
      </c>
      <c r="O22" s="128" t="s">
        <v>142</v>
      </c>
      <c r="P22" s="128">
        <v>1</v>
      </c>
      <c r="Q22" s="128" t="s">
        <v>20</v>
      </c>
      <c r="R22" s="128" t="s">
        <v>21</v>
      </c>
      <c r="S22" s="129">
        <v>0.12</v>
      </c>
      <c r="T22" s="130">
        <v>0</v>
      </c>
      <c r="U22" s="100" t="s">
        <v>369</v>
      </c>
      <c r="V22" s="131">
        <v>0</v>
      </c>
      <c r="W22" s="131">
        <v>0</v>
      </c>
      <c r="X22" s="131"/>
      <c r="Y22" s="131">
        <v>0.19</v>
      </c>
      <c r="Z22" s="131">
        <v>0.20499999999999999</v>
      </c>
      <c r="AA22" s="131">
        <v>0.2</v>
      </c>
      <c r="AB22" s="131">
        <v>0.18</v>
      </c>
      <c r="AC22" s="131">
        <v>0.20499999999999999</v>
      </c>
      <c r="AD22" s="131">
        <v>0.2</v>
      </c>
      <c r="AE22" s="131">
        <v>0.17</v>
      </c>
      <c r="AF22" s="131">
        <v>0.17</v>
      </c>
      <c r="AG22" s="131">
        <v>0.19</v>
      </c>
      <c r="AH22" s="131">
        <v>0.23</v>
      </c>
      <c r="AI22" s="131">
        <v>0.18</v>
      </c>
      <c r="AJ22" s="131">
        <v>0.17</v>
      </c>
      <c r="AK22" s="131">
        <v>0.17</v>
      </c>
      <c r="AL22" s="131">
        <v>0.19</v>
      </c>
      <c r="AM22" s="131">
        <v>0.2</v>
      </c>
      <c r="AN22" s="131">
        <v>0.20499999999999999</v>
      </c>
      <c r="AO22" s="131">
        <v>0.22500000000000001</v>
      </c>
      <c r="AP22" s="131">
        <v>0.19500000000000001</v>
      </c>
      <c r="AQ22" s="131">
        <v>0.22</v>
      </c>
      <c r="AR22" s="131">
        <v>0.2</v>
      </c>
      <c r="AS22" s="131">
        <v>0.19500000000000001</v>
      </c>
      <c r="AT22" s="131">
        <v>0.2</v>
      </c>
      <c r="AU22" s="131">
        <v>0.17</v>
      </c>
      <c r="AV22" s="131">
        <v>0.17</v>
      </c>
      <c r="AW22" s="131">
        <v>0.2</v>
      </c>
      <c r="AX22" s="131">
        <v>0.18</v>
      </c>
      <c r="AY22" s="131">
        <v>0.2</v>
      </c>
      <c r="AZ22" s="131">
        <v>0.04</v>
      </c>
      <c r="BA22" s="131">
        <v>0.04</v>
      </c>
      <c r="BB22" s="131">
        <v>0.04</v>
      </c>
      <c r="BC22" s="131">
        <v>0.04</v>
      </c>
      <c r="BD22" s="131">
        <v>0.04</v>
      </c>
      <c r="BE22" s="131">
        <v>0.04</v>
      </c>
      <c r="BF22" s="131">
        <v>0.04</v>
      </c>
      <c r="BG22" s="131">
        <v>0.04</v>
      </c>
      <c r="BH22" s="131">
        <v>0.04</v>
      </c>
      <c r="BI22" s="131">
        <v>0.04</v>
      </c>
      <c r="BJ22" s="131">
        <v>0.04</v>
      </c>
      <c r="BK22" s="131">
        <v>0.04</v>
      </c>
      <c r="BL22" s="131">
        <v>0.04</v>
      </c>
      <c r="BM22" s="131">
        <v>0.04</v>
      </c>
      <c r="BN22" s="131">
        <v>0.04</v>
      </c>
      <c r="BO22" s="131">
        <v>0.04</v>
      </c>
      <c r="BP22" s="131">
        <v>0.04</v>
      </c>
      <c r="BQ22" s="131">
        <v>0.04</v>
      </c>
      <c r="BR22" s="131">
        <v>0.04</v>
      </c>
      <c r="BS22" s="131">
        <v>0.04</v>
      </c>
      <c r="BT22" s="131">
        <v>0.04</v>
      </c>
      <c r="BU22" s="131">
        <v>0.04</v>
      </c>
      <c r="BV22" s="131">
        <v>0.04</v>
      </c>
      <c r="BW22" s="131">
        <v>0.04</v>
      </c>
      <c r="BX22" s="131">
        <v>0.04</v>
      </c>
      <c r="BY22" s="131">
        <v>0.18</v>
      </c>
      <c r="BZ22" s="131">
        <v>0.04</v>
      </c>
      <c r="CA22" s="131" t="s">
        <v>369</v>
      </c>
      <c r="CB22" s="131">
        <v>0.20499999999999999</v>
      </c>
      <c r="CC22" s="131" t="s">
        <v>369</v>
      </c>
      <c r="CD22" s="131">
        <v>0.18</v>
      </c>
      <c r="CE22" s="131">
        <v>0.20499999999999999</v>
      </c>
      <c r="CF22" s="131" t="s">
        <v>369</v>
      </c>
      <c r="CG22" s="131" t="s">
        <v>369</v>
      </c>
      <c r="CH22" s="131">
        <v>0.17</v>
      </c>
      <c r="CI22" s="131" t="s">
        <v>369</v>
      </c>
      <c r="CJ22" s="131">
        <v>0.23</v>
      </c>
      <c r="CK22" s="131">
        <v>0.18</v>
      </c>
      <c r="CL22" s="131">
        <v>0.17</v>
      </c>
      <c r="CM22" s="131">
        <v>0.17</v>
      </c>
      <c r="CN22" s="131" t="s">
        <v>369</v>
      </c>
      <c r="CO22" s="131" t="s">
        <v>369</v>
      </c>
      <c r="CP22" s="131">
        <v>0.20499999999999999</v>
      </c>
      <c r="CQ22" s="131" t="s">
        <v>369</v>
      </c>
      <c r="CR22" s="131" t="s">
        <v>369</v>
      </c>
      <c r="CS22" s="131">
        <v>0.22</v>
      </c>
      <c r="CT22" s="131" t="s">
        <v>369</v>
      </c>
      <c r="CU22" s="131" t="s">
        <v>369</v>
      </c>
      <c r="CV22" s="131" t="s">
        <v>369</v>
      </c>
      <c r="CW22" s="131" t="s">
        <v>369</v>
      </c>
      <c r="CX22" s="131" t="s">
        <v>369</v>
      </c>
      <c r="CY22" s="131" t="s">
        <v>369</v>
      </c>
      <c r="CZ22" s="131" t="s">
        <v>369</v>
      </c>
      <c r="DA22" s="131" t="s">
        <v>369</v>
      </c>
      <c r="DB22" s="131" t="s">
        <v>369</v>
      </c>
      <c r="DC22" s="131">
        <v>0.33050000000000002</v>
      </c>
      <c r="DD22" s="131" t="s">
        <v>369</v>
      </c>
      <c r="DE22" s="131">
        <v>0.33</v>
      </c>
      <c r="DF22" s="131">
        <v>0.33</v>
      </c>
      <c r="DG22" s="131" t="s">
        <v>369</v>
      </c>
      <c r="DH22" s="131" t="s">
        <v>369</v>
      </c>
      <c r="DI22" s="131">
        <v>0.33050000000000002</v>
      </c>
      <c r="DJ22" s="131" t="s">
        <v>369</v>
      </c>
      <c r="DK22" s="131">
        <v>0.33054</v>
      </c>
      <c r="DL22" s="131">
        <v>0.33</v>
      </c>
      <c r="DM22" s="131">
        <v>0.19750000000000001</v>
      </c>
      <c r="DN22" s="131">
        <v>0.46050000000000002</v>
      </c>
      <c r="DO22" s="131" t="s">
        <v>369</v>
      </c>
      <c r="DP22" s="131" t="s">
        <v>369</v>
      </c>
      <c r="DQ22" s="131">
        <v>0.66</v>
      </c>
      <c r="DR22" s="131" t="s">
        <v>369</v>
      </c>
      <c r="DS22" s="131" t="s">
        <v>369</v>
      </c>
      <c r="DT22" s="131">
        <v>0.32929999999999998</v>
      </c>
      <c r="DU22" s="131" t="s">
        <v>369</v>
      </c>
      <c r="DV22" s="131" t="s">
        <v>369</v>
      </c>
      <c r="DW22" s="131" t="s">
        <v>369</v>
      </c>
      <c r="DX22" s="131" t="s">
        <v>369</v>
      </c>
      <c r="DY22" s="131" t="s">
        <v>369</v>
      </c>
      <c r="DZ22" s="131" t="s">
        <v>369</v>
      </c>
      <c r="EA22" s="131" t="s">
        <v>369</v>
      </c>
      <c r="EB22" s="131" t="s">
        <v>369</v>
      </c>
      <c r="EC22" s="131" t="s">
        <v>369</v>
      </c>
      <c r="ED22" s="131">
        <v>0.60664150943396211</v>
      </c>
      <c r="EE22" s="131" t="s">
        <v>369</v>
      </c>
      <c r="EF22" s="131">
        <v>0.55707317073170715</v>
      </c>
      <c r="EG22" s="131">
        <v>0.60603773584905651</v>
      </c>
      <c r="EH22" s="131" t="s">
        <v>369</v>
      </c>
      <c r="EI22" s="131" t="s">
        <v>369</v>
      </c>
      <c r="EJ22" s="131">
        <v>0.53889156626506018</v>
      </c>
      <c r="EK22" s="131" t="s">
        <v>369</v>
      </c>
      <c r="EL22" s="131">
        <v>0.65885506493506485</v>
      </c>
      <c r="EM22" s="131">
        <v>0.55707317073170715</v>
      </c>
      <c r="EN22" s="131">
        <v>0.38506024096385549</v>
      </c>
      <c r="EO22" s="131">
        <v>0.46050000000000002</v>
      </c>
      <c r="EP22" s="131" t="s">
        <v>369</v>
      </c>
      <c r="EQ22" s="131" t="s">
        <v>369</v>
      </c>
      <c r="ER22" s="131">
        <v>0.66</v>
      </c>
      <c r="ES22" s="131" t="s">
        <v>369</v>
      </c>
      <c r="ET22" s="131" t="s">
        <v>369</v>
      </c>
      <c r="EU22" s="131">
        <v>0.63606153846153823</v>
      </c>
      <c r="EV22" s="131" t="s">
        <v>369</v>
      </c>
      <c r="EW22" s="131" t="s">
        <v>369</v>
      </c>
      <c r="EX22" s="131" t="s">
        <v>369</v>
      </c>
      <c r="EY22" s="131" t="s">
        <v>369</v>
      </c>
      <c r="EZ22" s="131" t="s">
        <v>369</v>
      </c>
      <c r="FA22" s="131" t="s">
        <v>369</v>
      </c>
      <c r="FB22" s="131" t="s">
        <v>369</v>
      </c>
      <c r="FC22" s="131" t="s">
        <v>369</v>
      </c>
      <c r="FD22" s="132">
        <v>0.15624999999999989</v>
      </c>
      <c r="FE22" s="132">
        <v>0.17187499999999989</v>
      </c>
      <c r="FF22" s="132">
        <v>0.16666666666666663</v>
      </c>
      <c r="FG22" s="132">
        <v>0.14583333333333326</v>
      </c>
      <c r="FH22" s="132">
        <v>0.17187499999999989</v>
      </c>
      <c r="FI22" s="132">
        <v>0.16666666666666663</v>
      </c>
      <c r="FJ22" s="132">
        <v>0.13541666666666663</v>
      </c>
      <c r="FK22" s="132">
        <v>0.13541666666666663</v>
      </c>
      <c r="FL22" s="132">
        <v>0.15624999999999989</v>
      </c>
      <c r="FM22" s="132">
        <v>0.19791666666666663</v>
      </c>
      <c r="FN22" s="132">
        <v>0.14583333333333326</v>
      </c>
      <c r="FO22" s="132">
        <v>0.13541666666666663</v>
      </c>
      <c r="FP22" s="132">
        <v>0.13541666666666663</v>
      </c>
      <c r="FQ22" s="132">
        <v>0.15624999999999989</v>
      </c>
      <c r="FR22" s="132">
        <v>0.16666666666666663</v>
      </c>
      <c r="FS22" s="132">
        <v>0.17187499999999989</v>
      </c>
      <c r="FT22" s="132">
        <v>0.19270833333333326</v>
      </c>
      <c r="FU22" s="132">
        <v>0.16145833333333337</v>
      </c>
      <c r="FV22" s="132">
        <v>0.18749999999999989</v>
      </c>
      <c r="FW22" s="132">
        <v>0.16666666666666663</v>
      </c>
      <c r="FX22" s="132">
        <v>0.16145833333333337</v>
      </c>
      <c r="FY22" s="132">
        <v>0.16666666666666663</v>
      </c>
      <c r="FZ22" s="132">
        <v>0.13541666666666663</v>
      </c>
      <c r="GA22" s="132">
        <v>0.13541666666666663</v>
      </c>
      <c r="GB22" s="132">
        <v>0.16666666666666663</v>
      </c>
      <c r="GC22" s="132">
        <v>0</v>
      </c>
      <c r="GD22" s="132">
        <v>0.16666666666666663</v>
      </c>
      <c r="GE22" s="100">
        <v>32.933314430000003</v>
      </c>
      <c r="GF22" s="100">
        <v>33.653666767548202</v>
      </c>
      <c r="GG22" s="100">
        <v>33.410071440000003</v>
      </c>
      <c r="GH22" s="100">
        <v>32.47</v>
      </c>
      <c r="GI22" s="100">
        <v>33.653666767548202</v>
      </c>
      <c r="GJ22" s="100">
        <v>33.410071440000003</v>
      </c>
      <c r="GK22" s="100">
        <v>32.01957616</v>
      </c>
      <c r="GL22" s="100">
        <v>32.01957616</v>
      </c>
      <c r="GM22" s="100">
        <v>32.933314430000003</v>
      </c>
      <c r="GN22" s="100">
        <v>34.927102310000002</v>
      </c>
      <c r="GO22" s="100">
        <v>32.47</v>
      </c>
      <c r="GP22" s="100">
        <v>32.01957616</v>
      </c>
      <c r="GQ22" s="100">
        <v>32.01957616</v>
      </c>
      <c r="GR22" s="100">
        <v>32.933314430000003</v>
      </c>
      <c r="GS22" s="100">
        <v>33.410071440000003</v>
      </c>
      <c r="GT22" s="100">
        <v>33.653666767548202</v>
      </c>
      <c r="GU22" s="100">
        <v>34.664744710000001</v>
      </c>
      <c r="GV22" s="100">
        <v>33.169955790000003</v>
      </c>
      <c r="GW22" s="100">
        <v>34.406315979999995</v>
      </c>
      <c r="GX22" s="100">
        <v>33.410071440000003</v>
      </c>
      <c r="GY22" s="100">
        <v>33.169955790000003</v>
      </c>
      <c r="GZ22" s="100">
        <v>33.410071440000003</v>
      </c>
      <c r="HA22" s="100">
        <v>32.01957616</v>
      </c>
      <c r="HB22" s="100">
        <v>32.01957616</v>
      </c>
      <c r="HC22" s="100">
        <v>33.410071440000003</v>
      </c>
      <c r="HD22" s="100">
        <v>32.47</v>
      </c>
      <c r="HE22" s="100">
        <v>33.410071440000003</v>
      </c>
      <c r="HF22" s="100" t="s">
        <v>369</v>
      </c>
      <c r="HG22" s="100" t="s">
        <v>369</v>
      </c>
      <c r="HH22" s="100" t="s">
        <v>369</v>
      </c>
      <c r="HI22" s="100" t="s">
        <v>369</v>
      </c>
      <c r="HJ22" s="100" t="s">
        <v>369</v>
      </c>
      <c r="HK22" s="100" t="s">
        <v>369</v>
      </c>
      <c r="HL22" s="100" t="s">
        <v>369</v>
      </c>
      <c r="HM22" s="100" t="s">
        <v>369</v>
      </c>
      <c r="HN22" s="100" t="s">
        <v>369</v>
      </c>
      <c r="HO22" s="100" t="s">
        <v>369</v>
      </c>
      <c r="HP22" s="100" t="s">
        <v>369</v>
      </c>
      <c r="HQ22" s="100" t="s">
        <v>369</v>
      </c>
      <c r="HR22" s="100" t="s">
        <v>369</v>
      </c>
      <c r="HS22" s="100" t="s">
        <v>369</v>
      </c>
      <c r="HT22" s="100" t="s">
        <v>369</v>
      </c>
      <c r="HU22" s="100" t="s">
        <v>369</v>
      </c>
      <c r="HV22" s="100" t="s">
        <v>369</v>
      </c>
      <c r="HW22" s="100" t="s">
        <v>369</v>
      </c>
      <c r="HX22" s="100" t="s">
        <v>369</v>
      </c>
      <c r="HY22" s="100" t="s">
        <v>369</v>
      </c>
      <c r="HZ22" s="100" t="s">
        <v>369</v>
      </c>
      <c r="IA22" s="100" t="s">
        <v>369</v>
      </c>
      <c r="IB22" s="100" t="s">
        <v>369</v>
      </c>
      <c r="IC22" s="100" t="s">
        <v>369</v>
      </c>
      <c r="ID22" s="100" t="s">
        <v>369</v>
      </c>
      <c r="IE22" s="100" t="s">
        <v>369</v>
      </c>
      <c r="IF22" s="100" t="s">
        <v>369</v>
      </c>
      <c r="IG22" s="132">
        <v>0</v>
      </c>
      <c r="IH22" s="132">
        <v>8.3333333333333259E-2</v>
      </c>
      <c r="II22" s="132">
        <v>0.13541666666666663</v>
      </c>
      <c r="IJ22" s="132">
        <v>0.140625</v>
      </c>
      <c r="IK22" s="132">
        <v>0.14583333333333326</v>
      </c>
      <c r="IL22" s="132">
        <v>0.15624999999999989</v>
      </c>
      <c r="IM22" s="132">
        <v>0.16145833333333337</v>
      </c>
      <c r="IN22" s="132">
        <v>0.16666666666666663</v>
      </c>
      <c r="IO22" s="132">
        <v>0.17187499999999989</v>
      </c>
      <c r="IP22" s="132">
        <v>0.17708333333333326</v>
      </c>
      <c r="IQ22" s="132">
        <v>0.18749999999999989</v>
      </c>
      <c r="IR22" s="132">
        <v>0.19270833333333326</v>
      </c>
      <c r="IS22" s="132">
        <v>0.19791666666666663</v>
      </c>
      <c r="IT22" s="132">
        <v>8.3333333333333259E-2</v>
      </c>
      <c r="IU22" s="132">
        <v>0.13541666666666663</v>
      </c>
      <c r="IV22" s="132">
        <v>0.140625</v>
      </c>
      <c r="IW22" s="132">
        <v>0.14583333333333326</v>
      </c>
      <c r="IX22" s="132">
        <v>0.15624999999999989</v>
      </c>
      <c r="IY22" s="132">
        <v>0.16145833333333337</v>
      </c>
      <c r="IZ22" s="132">
        <v>0.16666666666666663</v>
      </c>
      <c r="JA22" s="132">
        <v>0.17708333333333326</v>
      </c>
      <c r="JB22" s="132">
        <v>0.18749999999999989</v>
      </c>
      <c r="JC22" s="100">
        <v>25.911514579999999</v>
      </c>
      <c r="JD22" s="100">
        <v>29.943022249999999</v>
      </c>
      <c r="JE22" s="100">
        <v>32.01957616</v>
      </c>
      <c r="JF22" s="100">
        <v>32.243197049999999</v>
      </c>
      <c r="JG22" s="100">
        <v>32.47</v>
      </c>
      <c r="JH22" s="100">
        <v>32.933314430000003</v>
      </c>
      <c r="JI22" s="100">
        <v>33.169955790000003</v>
      </c>
      <c r="JJ22" s="100">
        <v>33.410071440000003</v>
      </c>
      <c r="JK22" s="100">
        <v>33.653666767548202</v>
      </c>
      <c r="JL22" s="100">
        <v>33.900855489999998</v>
      </c>
      <c r="JM22" s="100">
        <v>34.406315979999995</v>
      </c>
      <c r="JN22" s="100">
        <v>34.664744710000001</v>
      </c>
      <c r="JO22" s="100">
        <v>34.927102310000002</v>
      </c>
      <c r="JP22" s="100">
        <v>26.290082309999999</v>
      </c>
      <c r="JQ22" s="100">
        <v>27.873806559999998</v>
      </c>
      <c r="JR22" s="100">
        <v>28.042747969999997</v>
      </c>
      <c r="JS22" s="100">
        <v>28.213734989999999</v>
      </c>
      <c r="JT22" s="100">
        <v>28.56207315</v>
      </c>
      <c r="JU22" s="100">
        <v>28.739456759999999</v>
      </c>
      <c r="JV22" s="100">
        <v>28.9190808</v>
      </c>
      <c r="JW22" s="100">
        <v>29.28514758</v>
      </c>
      <c r="JX22" s="100">
        <v>29.660598189999998</v>
      </c>
      <c r="JY22" s="100" t="s">
        <v>369</v>
      </c>
      <c r="JZ22" s="100" t="s">
        <v>369</v>
      </c>
      <c r="KA22" s="100" t="s">
        <v>369</v>
      </c>
      <c r="KB22" s="100" t="s">
        <v>369</v>
      </c>
      <c r="KC22" s="100" t="s">
        <v>369</v>
      </c>
      <c r="KD22" s="100" t="s">
        <v>369</v>
      </c>
      <c r="KE22" s="100" t="s">
        <v>369</v>
      </c>
      <c r="KF22" s="100" t="s">
        <v>369</v>
      </c>
      <c r="KG22" s="100" t="s">
        <v>369</v>
      </c>
      <c r="KH22" s="100" t="s">
        <v>369</v>
      </c>
      <c r="KI22" s="100" t="s">
        <v>369</v>
      </c>
      <c r="KJ22" s="100" t="s">
        <v>369</v>
      </c>
      <c r="KK22" s="100" t="s">
        <v>369</v>
      </c>
      <c r="KL22" s="100" t="s">
        <v>369</v>
      </c>
      <c r="KM22" s="100" t="s">
        <v>369</v>
      </c>
      <c r="KN22" s="100" t="s">
        <v>369</v>
      </c>
      <c r="KO22" s="100" t="s">
        <v>369</v>
      </c>
      <c r="KP22" s="100" t="s">
        <v>369</v>
      </c>
      <c r="KQ22" s="100" t="s">
        <v>369</v>
      </c>
      <c r="KR22" s="100" t="s">
        <v>369</v>
      </c>
      <c r="KS22" s="100" t="s">
        <v>369</v>
      </c>
      <c r="KT22" s="100" t="s">
        <v>369</v>
      </c>
      <c r="KU22" s="132" t="s">
        <v>765</v>
      </c>
      <c r="KV22" s="132" t="s">
        <v>765</v>
      </c>
      <c r="KW22" s="132" t="s">
        <v>765</v>
      </c>
      <c r="KX22" s="132" t="s">
        <v>765</v>
      </c>
      <c r="KY22" s="132" t="s">
        <v>765</v>
      </c>
      <c r="KZ22" s="132" t="s">
        <v>765</v>
      </c>
      <c r="LA22" s="132" t="s">
        <v>765</v>
      </c>
      <c r="LB22" s="132" t="s">
        <v>765</v>
      </c>
      <c r="LC22" s="132" t="s">
        <v>765</v>
      </c>
      <c r="LD22" s="132" t="s">
        <v>765</v>
      </c>
      <c r="LE22" s="132">
        <v>0.14583333333333326</v>
      </c>
      <c r="LF22" s="132" t="s">
        <v>765</v>
      </c>
      <c r="LG22" s="132" t="s">
        <v>765</v>
      </c>
      <c r="LH22" s="132" t="s">
        <v>765</v>
      </c>
      <c r="LI22" s="132" t="s">
        <v>765</v>
      </c>
      <c r="LJ22" s="132" t="s">
        <v>765</v>
      </c>
      <c r="LK22" s="132" t="s">
        <v>765</v>
      </c>
      <c r="LL22" s="132">
        <v>0.16145833333333337</v>
      </c>
      <c r="LM22" s="132">
        <v>0.18749999999999989</v>
      </c>
      <c r="LN22" s="132" t="s">
        <v>765</v>
      </c>
      <c r="LO22" s="132" t="s">
        <v>765</v>
      </c>
      <c r="LP22" s="132" t="s">
        <v>765</v>
      </c>
      <c r="LQ22" s="132">
        <v>0.13541666666666663</v>
      </c>
      <c r="LR22" s="132">
        <v>0.13541666666666663</v>
      </c>
      <c r="LS22" s="132" t="s">
        <v>765</v>
      </c>
      <c r="LT22" s="132">
        <v>0</v>
      </c>
      <c r="LU22" s="132" t="s">
        <v>765</v>
      </c>
      <c r="LV22" s="100"/>
      <c r="LW22" s="100" t="s">
        <v>765</v>
      </c>
      <c r="LX22" s="100"/>
      <c r="LY22" s="100"/>
      <c r="LZ22" s="100"/>
      <c r="MA22" s="100"/>
      <c r="MB22" s="100"/>
      <c r="MC22" s="100"/>
      <c r="MD22" s="100"/>
      <c r="ME22" s="100"/>
      <c r="MF22" s="100"/>
      <c r="MG22" s="100"/>
      <c r="MH22" s="100"/>
      <c r="MI22" s="100"/>
      <c r="MJ22" s="100"/>
      <c r="MK22" s="100"/>
      <c r="ML22" s="100"/>
      <c r="MM22" s="100"/>
      <c r="MN22" s="100"/>
      <c r="MO22" s="100"/>
      <c r="MP22" s="100"/>
      <c r="MQ22" s="100"/>
      <c r="MR22" s="100"/>
      <c r="MS22" s="100"/>
      <c r="MT22" s="100"/>
      <c r="MU22" s="100"/>
      <c r="MV22" s="100"/>
      <c r="MW22" s="100"/>
      <c r="MX22" s="100" t="s">
        <v>765</v>
      </c>
      <c r="MY22" s="100"/>
      <c r="MZ22" s="100"/>
      <c r="NA22" s="100"/>
      <c r="NB22" s="100"/>
      <c r="NC22" s="100"/>
      <c r="ND22" s="100"/>
      <c r="NE22" s="100"/>
      <c r="NF22" s="100"/>
      <c r="NG22" s="100"/>
      <c r="NH22" s="100"/>
      <c r="NI22" s="100"/>
      <c r="NJ22" s="100"/>
      <c r="NK22" s="100"/>
      <c r="NL22" s="100"/>
      <c r="NM22" s="100"/>
      <c r="NN22" s="100"/>
      <c r="NO22" s="100"/>
      <c r="NP22" s="100"/>
      <c r="NQ22" s="100"/>
      <c r="NR22" s="100"/>
      <c r="NS22" s="100"/>
      <c r="NT22" s="100"/>
      <c r="NU22" s="100" t="s">
        <v>765</v>
      </c>
      <c r="NV22" s="100"/>
      <c r="NW22" s="100"/>
      <c r="NZ22" s="131">
        <v>0.08</v>
      </c>
      <c r="OA22" s="100">
        <v>25.564485326287507</v>
      </c>
      <c r="OB22" s="100">
        <v>25.639887368525791</v>
      </c>
      <c r="OC22" s="100">
        <v>25.614388104000003</v>
      </c>
      <c r="OD22" s="100">
        <v>25.516008333333332</v>
      </c>
      <c r="OE22" s="100">
        <v>25.639887368525791</v>
      </c>
      <c r="OF22" s="100">
        <v>25.614388104000003</v>
      </c>
      <c r="OG22" s="100">
        <v>25.468904537266667</v>
      </c>
      <c r="OH22" s="100">
        <v>25.468904537266667</v>
      </c>
      <c r="OI22" s="100">
        <v>25.564485326287507</v>
      </c>
      <c r="OJ22" s="100">
        <v>25.773290912920839</v>
      </c>
      <c r="OK22" s="100">
        <v>25.516008333333332</v>
      </c>
      <c r="OL22" s="100">
        <v>25.468904537266667</v>
      </c>
      <c r="OM22" s="100">
        <v>25.468904537266667</v>
      </c>
      <c r="ON22" s="100">
        <v>25.564485326287507</v>
      </c>
      <c r="OO22" s="100">
        <v>25.614388104000003</v>
      </c>
      <c r="OP22" s="100">
        <v>25.639887368525791</v>
      </c>
      <c r="OQ22" s="100">
        <v>25.745794768989587</v>
      </c>
      <c r="OR22" s="100">
        <v>25.589238810493754</v>
      </c>
      <c r="OS22" s="100">
        <v>25.718721195050001</v>
      </c>
      <c r="OT22" s="100">
        <v>25.614388104000003</v>
      </c>
      <c r="OU22" s="100">
        <v>25.589238810493754</v>
      </c>
      <c r="OV22" s="100">
        <v>25.614388104000003</v>
      </c>
      <c r="OW22" s="100">
        <v>25.468904537266667</v>
      </c>
      <c r="OX22" s="100">
        <v>25.468904537266667</v>
      </c>
      <c r="OY22" s="100">
        <v>25.614388104000003</v>
      </c>
      <c r="OZ22" s="100">
        <v>29.872399999999999</v>
      </c>
      <c r="PA22" s="100">
        <v>25.614388104000003</v>
      </c>
      <c r="PB22" s="100">
        <v>0</v>
      </c>
      <c r="PC22" s="100">
        <v>0</v>
      </c>
      <c r="PD22" s="100">
        <v>0</v>
      </c>
      <c r="PE22" s="100">
        <v>0</v>
      </c>
      <c r="PF22" s="100">
        <v>0</v>
      </c>
      <c r="PG22" s="100">
        <v>0</v>
      </c>
      <c r="PH22" s="100">
        <v>0</v>
      </c>
      <c r="PI22" s="100">
        <v>0</v>
      </c>
      <c r="PJ22" s="100">
        <v>0</v>
      </c>
      <c r="PK22" s="100">
        <v>0</v>
      </c>
      <c r="PL22" s="100">
        <v>0</v>
      </c>
      <c r="PM22" s="100">
        <v>0</v>
      </c>
      <c r="PN22" s="100">
        <v>0</v>
      </c>
      <c r="PO22" s="100">
        <v>0</v>
      </c>
      <c r="PP22" s="100">
        <v>0</v>
      </c>
      <c r="PQ22" s="100">
        <v>0</v>
      </c>
      <c r="PR22" s="100">
        <v>0</v>
      </c>
      <c r="PS22" s="100">
        <v>0</v>
      </c>
      <c r="PT22" s="100">
        <v>0</v>
      </c>
      <c r="PU22" s="100">
        <v>0</v>
      </c>
      <c r="PV22" s="100">
        <v>0</v>
      </c>
      <c r="PW22" s="100">
        <v>0</v>
      </c>
      <c r="PX22" s="100">
        <v>0</v>
      </c>
      <c r="PY22" s="100">
        <v>0</v>
      </c>
      <c r="PZ22" s="100">
        <v>0</v>
      </c>
      <c r="QA22" s="100">
        <v>0</v>
      </c>
      <c r="QB22" s="100">
        <v>0</v>
      </c>
      <c r="QC22" s="100">
        <v>0</v>
      </c>
      <c r="QD22" s="100">
        <v>7.4191965106734052</v>
      </c>
      <c r="QE22" s="100">
        <v>0</v>
      </c>
      <c r="QF22" s="100">
        <v>6.1308122266666647</v>
      </c>
      <c r="QG22" s="100">
        <v>7.4160229698972238</v>
      </c>
      <c r="QH22" s="100">
        <v>0</v>
      </c>
      <c r="QI22" s="100">
        <v>0</v>
      </c>
      <c r="QJ22" s="100">
        <v>5.6442038255589653</v>
      </c>
      <c r="QK22" s="100">
        <v>0</v>
      </c>
      <c r="QL22" s="100">
        <v>8.8025238228001985</v>
      </c>
      <c r="QM22" s="100">
        <v>6.1308122266666647</v>
      </c>
      <c r="QN22" s="100">
        <v>4.9781582179395736</v>
      </c>
      <c r="QO22" s="100">
        <v>5.3047907815445896</v>
      </c>
      <c r="QP22" s="100">
        <v>0</v>
      </c>
      <c r="QQ22" s="100">
        <v>0</v>
      </c>
      <c r="QR22" s="100">
        <v>7.6996581767682954</v>
      </c>
      <c r="QS22" s="100">
        <v>0</v>
      </c>
      <c r="QT22" s="100">
        <v>0</v>
      </c>
      <c r="QU22" s="100">
        <v>8.2282814766381129</v>
      </c>
      <c r="QV22" s="100">
        <v>0</v>
      </c>
      <c r="QW22" s="100">
        <v>0</v>
      </c>
      <c r="QX22" s="100">
        <v>0</v>
      </c>
      <c r="QY22" s="100">
        <v>0</v>
      </c>
      <c r="QZ22" s="100">
        <v>0</v>
      </c>
      <c r="RA22" s="100">
        <v>0</v>
      </c>
      <c r="RB22" s="100">
        <v>0</v>
      </c>
      <c r="RC22" s="100">
        <v>0</v>
      </c>
      <c r="RD22" s="100">
        <v>25.564485326287507</v>
      </c>
      <c r="RE22" s="100">
        <v>33.059083879199193</v>
      </c>
      <c r="RF22" s="100">
        <v>25.614388104000003</v>
      </c>
      <c r="RG22" s="100">
        <v>31.646820559999995</v>
      </c>
      <c r="RH22" s="100">
        <v>33.055910338423018</v>
      </c>
      <c r="RI22" s="100">
        <v>25.614388104000003</v>
      </c>
      <c r="RJ22" s="100">
        <v>25.468904537266667</v>
      </c>
      <c r="RK22" s="100">
        <v>31.113108362825631</v>
      </c>
      <c r="RL22" s="100">
        <v>25.564485326287507</v>
      </c>
      <c r="RM22" s="100">
        <v>34.575814735721039</v>
      </c>
      <c r="RN22" s="100">
        <v>31.646820559999995</v>
      </c>
      <c r="RO22" s="100">
        <v>30.44706275520624</v>
      </c>
      <c r="RP22" s="100">
        <v>30.773695318811257</v>
      </c>
      <c r="RQ22" s="100">
        <v>25.564485326287507</v>
      </c>
      <c r="RR22" s="100">
        <v>25.614388104000003</v>
      </c>
      <c r="RS22" s="100">
        <v>33.339545545294087</v>
      </c>
      <c r="RT22" s="100">
        <v>25.745794768989587</v>
      </c>
      <c r="RU22" s="100">
        <v>25.589238810493754</v>
      </c>
      <c r="RV22" s="100">
        <v>33.947002671688111</v>
      </c>
      <c r="RW22" s="100">
        <v>25.614388104000003</v>
      </c>
      <c r="RX22" s="100">
        <v>25.589238810493754</v>
      </c>
      <c r="RY22" s="100">
        <v>25.614388104000003</v>
      </c>
      <c r="RZ22" s="100">
        <v>25.468904537266667</v>
      </c>
      <c r="SA22" s="100">
        <v>25.468904537266667</v>
      </c>
      <c r="SB22" s="100">
        <v>25.614388104000003</v>
      </c>
      <c r="SC22" s="100">
        <v>29.872399999999999</v>
      </c>
      <c r="SD22" s="100">
        <v>25.614388104000003</v>
      </c>
      <c r="SE22" s="100">
        <v>26.675984688300005</v>
      </c>
      <c r="SF22" s="100">
        <v>26.754665080200823</v>
      </c>
      <c r="SG22" s="100">
        <v>26.728057152000005</v>
      </c>
      <c r="SH22" s="100">
        <v>26.625399999999999</v>
      </c>
      <c r="SI22" s="100">
        <v>26.754665080200823</v>
      </c>
      <c r="SJ22" s="100">
        <v>26.728057152000005</v>
      </c>
      <c r="SK22" s="100">
        <v>26.576248212800003</v>
      </c>
      <c r="SL22" s="100">
        <v>26.576248212800003</v>
      </c>
      <c r="SM22" s="100">
        <v>26.675984688300005</v>
      </c>
      <c r="SN22" s="100">
        <v>26.893868778700003</v>
      </c>
      <c r="SO22" s="100">
        <v>26.625399999999999</v>
      </c>
      <c r="SP22" s="100">
        <v>26.576248212800003</v>
      </c>
      <c r="SQ22" s="100">
        <v>26.576248212800003</v>
      </c>
      <c r="SR22" s="100">
        <v>26.675984688300005</v>
      </c>
      <c r="SS22" s="100">
        <v>26.728057152000005</v>
      </c>
      <c r="ST22" s="100">
        <v>26.754665080200823</v>
      </c>
      <c r="SU22" s="100">
        <v>26.865177150250005</v>
      </c>
      <c r="SV22" s="100">
        <v>26.701814410950004</v>
      </c>
      <c r="SW22" s="100">
        <v>26.836926464400001</v>
      </c>
      <c r="SX22" s="100">
        <v>26.728057152000005</v>
      </c>
      <c r="SY22" s="100">
        <v>26.701814410950004</v>
      </c>
      <c r="SZ22" s="100">
        <v>26.728057152000005</v>
      </c>
      <c r="TA22" s="100">
        <v>26.576248212800003</v>
      </c>
      <c r="TB22" s="100">
        <v>26.576248212800003</v>
      </c>
      <c r="TC22" s="100">
        <v>26.728057152000005</v>
      </c>
      <c r="TD22" s="100">
        <v>26.625399999999999</v>
      </c>
      <c r="TE22" s="100">
        <v>26.728057152000005</v>
      </c>
    </row>
    <row r="23" spans="1:525" s="112" customFormat="1" ht="15" customHeight="1" x14ac:dyDescent="0.2">
      <c r="A23" s="12" t="s">
        <v>99</v>
      </c>
      <c r="B23" s="12" t="s">
        <v>17</v>
      </c>
      <c r="C23" s="14">
        <v>100299902</v>
      </c>
      <c r="D23" s="146" t="s">
        <v>92</v>
      </c>
      <c r="E23" s="147" t="s">
        <v>199</v>
      </c>
      <c r="F23" s="126" t="s">
        <v>102</v>
      </c>
      <c r="G23" s="14">
        <v>144</v>
      </c>
      <c r="H23" s="14" t="s">
        <v>29</v>
      </c>
      <c r="I23" s="126" t="s">
        <v>133</v>
      </c>
      <c r="J23" s="14" t="s">
        <v>133</v>
      </c>
      <c r="K23" s="127" t="s">
        <v>133</v>
      </c>
      <c r="L23" s="14" t="s">
        <v>56</v>
      </c>
      <c r="M23" s="14" t="s">
        <v>19</v>
      </c>
      <c r="N23" s="128" t="s">
        <v>57</v>
      </c>
      <c r="O23" s="128" t="s">
        <v>142</v>
      </c>
      <c r="P23" s="128">
        <v>1</v>
      </c>
      <c r="Q23" s="128" t="s">
        <v>20</v>
      </c>
      <c r="R23" s="128" t="s">
        <v>21</v>
      </c>
      <c r="S23" s="129">
        <v>0.12</v>
      </c>
      <c r="T23" s="130">
        <v>0</v>
      </c>
      <c r="U23" s="100" t="s">
        <v>369</v>
      </c>
      <c r="V23" s="131">
        <v>0</v>
      </c>
      <c r="W23" s="131">
        <v>0</v>
      </c>
      <c r="X23" s="131"/>
      <c r="Y23" s="131">
        <v>0.19</v>
      </c>
      <c r="Z23" s="131">
        <v>0.20499999999999999</v>
      </c>
      <c r="AA23" s="131">
        <v>0.2</v>
      </c>
      <c r="AB23" s="131">
        <v>0.18</v>
      </c>
      <c r="AC23" s="131">
        <v>0.20499999999999999</v>
      </c>
      <c r="AD23" s="131">
        <v>0.2</v>
      </c>
      <c r="AE23" s="131">
        <v>0.17</v>
      </c>
      <c r="AF23" s="131">
        <v>0.17</v>
      </c>
      <c r="AG23" s="131">
        <v>0.19</v>
      </c>
      <c r="AH23" s="131">
        <v>0.23</v>
      </c>
      <c r="AI23" s="131">
        <v>0.18</v>
      </c>
      <c r="AJ23" s="131">
        <v>0.17</v>
      </c>
      <c r="AK23" s="131">
        <v>0.17</v>
      </c>
      <c r="AL23" s="131">
        <v>0.19</v>
      </c>
      <c r="AM23" s="131">
        <v>0.2</v>
      </c>
      <c r="AN23" s="131">
        <v>0.20499999999999999</v>
      </c>
      <c r="AO23" s="131">
        <v>0.22500000000000001</v>
      </c>
      <c r="AP23" s="131">
        <v>0.19500000000000001</v>
      </c>
      <c r="AQ23" s="131">
        <v>0.22</v>
      </c>
      <c r="AR23" s="131">
        <v>0.2</v>
      </c>
      <c r="AS23" s="131">
        <v>0.19500000000000001</v>
      </c>
      <c r="AT23" s="131">
        <v>0.2</v>
      </c>
      <c r="AU23" s="131">
        <v>0.17</v>
      </c>
      <c r="AV23" s="131">
        <v>0.17</v>
      </c>
      <c r="AW23" s="131">
        <v>0.2</v>
      </c>
      <c r="AX23" s="131">
        <v>0.18</v>
      </c>
      <c r="AY23" s="131">
        <v>0.2</v>
      </c>
      <c r="AZ23" s="131">
        <v>0.04</v>
      </c>
      <c r="BA23" s="131">
        <v>0.04</v>
      </c>
      <c r="BB23" s="131">
        <v>0.04</v>
      </c>
      <c r="BC23" s="131">
        <v>0.04</v>
      </c>
      <c r="BD23" s="131">
        <v>0.04</v>
      </c>
      <c r="BE23" s="131">
        <v>0.04</v>
      </c>
      <c r="BF23" s="131">
        <v>0.04</v>
      </c>
      <c r="BG23" s="131">
        <v>0.04</v>
      </c>
      <c r="BH23" s="131">
        <v>0.04</v>
      </c>
      <c r="BI23" s="131">
        <v>0.04</v>
      </c>
      <c r="BJ23" s="131">
        <v>0.04</v>
      </c>
      <c r="BK23" s="131">
        <v>0.04</v>
      </c>
      <c r="BL23" s="131">
        <v>0.04</v>
      </c>
      <c r="BM23" s="131">
        <v>0.04</v>
      </c>
      <c r="BN23" s="131">
        <v>0.04</v>
      </c>
      <c r="BO23" s="131">
        <v>0.04</v>
      </c>
      <c r="BP23" s="131">
        <v>0.04</v>
      </c>
      <c r="BQ23" s="131">
        <v>0.04</v>
      </c>
      <c r="BR23" s="131">
        <v>0.04</v>
      </c>
      <c r="BS23" s="131">
        <v>0.04</v>
      </c>
      <c r="BT23" s="131">
        <v>0.04</v>
      </c>
      <c r="BU23" s="131">
        <v>0.04</v>
      </c>
      <c r="BV23" s="131">
        <v>0.04</v>
      </c>
      <c r="BW23" s="131">
        <v>0.04</v>
      </c>
      <c r="BX23" s="131">
        <v>0.04</v>
      </c>
      <c r="BY23" s="131">
        <v>0.18</v>
      </c>
      <c r="BZ23" s="131">
        <v>0.04</v>
      </c>
      <c r="CA23" s="131" t="s">
        <v>369</v>
      </c>
      <c r="CB23" s="131">
        <v>0.20499999999999999</v>
      </c>
      <c r="CC23" s="131" t="s">
        <v>369</v>
      </c>
      <c r="CD23" s="131">
        <v>0.18</v>
      </c>
      <c r="CE23" s="131">
        <v>0.20499999999999999</v>
      </c>
      <c r="CF23" s="131" t="s">
        <v>369</v>
      </c>
      <c r="CG23" s="131" t="s">
        <v>369</v>
      </c>
      <c r="CH23" s="131">
        <v>0.17</v>
      </c>
      <c r="CI23" s="131" t="s">
        <v>369</v>
      </c>
      <c r="CJ23" s="131">
        <v>0.23</v>
      </c>
      <c r="CK23" s="131">
        <v>0.18</v>
      </c>
      <c r="CL23" s="131">
        <v>0.17</v>
      </c>
      <c r="CM23" s="131">
        <v>0.17</v>
      </c>
      <c r="CN23" s="131" t="s">
        <v>369</v>
      </c>
      <c r="CO23" s="131" t="s">
        <v>369</v>
      </c>
      <c r="CP23" s="131">
        <v>0.20499999999999999</v>
      </c>
      <c r="CQ23" s="131" t="s">
        <v>369</v>
      </c>
      <c r="CR23" s="131" t="s">
        <v>369</v>
      </c>
      <c r="CS23" s="131">
        <v>0.22</v>
      </c>
      <c r="CT23" s="131" t="s">
        <v>369</v>
      </c>
      <c r="CU23" s="131" t="s">
        <v>369</v>
      </c>
      <c r="CV23" s="131" t="s">
        <v>369</v>
      </c>
      <c r="CW23" s="131" t="s">
        <v>369</v>
      </c>
      <c r="CX23" s="131" t="s">
        <v>369</v>
      </c>
      <c r="CY23" s="131" t="s">
        <v>369</v>
      </c>
      <c r="CZ23" s="131" t="s">
        <v>369</v>
      </c>
      <c r="DA23" s="131" t="s">
        <v>369</v>
      </c>
      <c r="DB23" s="131" t="s">
        <v>369</v>
      </c>
      <c r="DC23" s="131">
        <v>0.33050000000000002</v>
      </c>
      <c r="DD23" s="131" t="s">
        <v>369</v>
      </c>
      <c r="DE23" s="131">
        <v>0.33</v>
      </c>
      <c r="DF23" s="131">
        <v>0.33</v>
      </c>
      <c r="DG23" s="131" t="s">
        <v>369</v>
      </c>
      <c r="DH23" s="131" t="s">
        <v>369</v>
      </c>
      <c r="DI23" s="131">
        <v>0.33050000000000002</v>
      </c>
      <c r="DJ23" s="131" t="s">
        <v>369</v>
      </c>
      <c r="DK23" s="131">
        <v>0.33054</v>
      </c>
      <c r="DL23" s="131">
        <v>0.33</v>
      </c>
      <c r="DM23" s="131">
        <v>0.19750000000000001</v>
      </c>
      <c r="DN23" s="131">
        <v>0.46050000000000002</v>
      </c>
      <c r="DO23" s="131" t="s">
        <v>369</v>
      </c>
      <c r="DP23" s="131" t="s">
        <v>369</v>
      </c>
      <c r="DQ23" s="131">
        <v>0.66</v>
      </c>
      <c r="DR23" s="131" t="s">
        <v>369</v>
      </c>
      <c r="DS23" s="131" t="s">
        <v>369</v>
      </c>
      <c r="DT23" s="131">
        <v>0.32929999999999998</v>
      </c>
      <c r="DU23" s="131" t="s">
        <v>369</v>
      </c>
      <c r="DV23" s="131" t="s">
        <v>369</v>
      </c>
      <c r="DW23" s="131" t="s">
        <v>369</v>
      </c>
      <c r="DX23" s="131" t="s">
        <v>369</v>
      </c>
      <c r="DY23" s="131" t="s">
        <v>369</v>
      </c>
      <c r="DZ23" s="131" t="s">
        <v>369</v>
      </c>
      <c r="EA23" s="131" t="s">
        <v>369</v>
      </c>
      <c r="EB23" s="131" t="s">
        <v>369</v>
      </c>
      <c r="EC23" s="131" t="s">
        <v>369</v>
      </c>
      <c r="ED23" s="131">
        <v>0.60664150943396211</v>
      </c>
      <c r="EE23" s="131" t="s">
        <v>369</v>
      </c>
      <c r="EF23" s="131">
        <v>0.55707317073170715</v>
      </c>
      <c r="EG23" s="131">
        <v>0.60603773584905651</v>
      </c>
      <c r="EH23" s="131" t="s">
        <v>369</v>
      </c>
      <c r="EI23" s="131" t="s">
        <v>369</v>
      </c>
      <c r="EJ23" s="131">
        <v>0.53889156626506018</v>
      </c>
      <c r="EK23" s="131" t="s">
        <v>369</v>
      </c>
      <c r="EL23" s="131">
        <v>0.65885506493506485</v>
      </c>
      <c r="EM23" s="131">
        <v>0.55707317073170715</v>
      </c>
      <c r="EN23" s="131">
        <v>0.38506024096385549</v>
      </c>
      <c r="EO23" s="131">
        <v>0.46050000000000002</v>
      </c>
      <c r="EP23" s="131" t="s">
        <v>369</v>
      </c>
      <c r="EQ23" s="131" t="s">
        <v>369</v>
      </c>
      <c r="ER23" s="131">
        <v>0.66</v>
      </c>
      <c r="ES23" s="131" t="s">
        <v>369</v>
      </c>
      <c r="ET23" s="131" t="s">
        <v>369</v>
      </c>
      <c r="EU23" s="131">
        <v>0.63606153846153823</v>
      </c>
      <c r="EV23" s="131" t="s">
        <v>369</v>
      </c>
      <c r="EW23" s="131" t="s">
        <v>369</v>
      </c>
      <c r="EX23" s="131" t="s">
        <v>369</v>
      </c>
      <c r="EY23" s="131" t="s">
        <v>369</v>
      </c>
      <c r="EZ23" s="131" t="s">
        <v>369</v>
      </c>
      <c r="FA23" s="131" t="s">
        <v>369</v>
      </c>
      <c r="FB23" s="131" t="s">
        <v>369</v>
      </c>
      <c r="FC23" s="131" t="s">
        <v>369</v>
      </c>
      <c r="FD23" s="132">
        <v>0.15624999999999989</v>
      </c>
      <c r="FE23" s="132">
        <v>0.17187499999999989</v>
      </c>
      <c r="FF23" s="132">
        <v>0.16666666666666663</v>
      </c>
      <c r="FG23" s="132">
        <v>0.14583333333333326</v>
      </c>
      <c r="FH23" s="132">
        <v>0.17187499999999989</v>
      </c>
      <c r="FI23" s="132">
        <v>0.16666666666666663</v>
      </c>
      <c r="FJ23" s="132">
        <v>0.13541666666666663</v>
      </c>
      <c r="FK23" s="132">
        <v>0.13541666666666663</v>
      </c>
      <c r="FL23" s="132">
        <v>0.15624999999999989</v>
      </c>
      <c r="FM23" s="132">
        <v>0.19791666666666663</v>
      </c>
      <c r="FN23" s="132">
        <v>0.14583333333333326</v>
      </c>
      <c r="FO23" s="132">
        <v>0.13541666666666663</v>
      </c>
      <c r="FP23" s="132">
        <v>0.13541666666666663</v>
      </c>
      <c r="FQ23" s="132">
        <v>0.15624999999999989</v>
      </c>
      <c r="FR23" s="132">
        <v>0.16666666666666663</v>
      </c>
      <c r="FS23" s="132">
        <v>0.17187499999999989</v>
      </c>
      <c r="FT23" s="132">
        <v>0.19270833333333326</v>
      </c>
      <c r="FU23" s="132">
        <v>0.16145833333333337</v>
      </c>
      <c r="FV23" s="132">
        <v>0.18749999999999989</v>
      </c>
      <c r="FW23" s="132">
        <v>0.16666666666666663</v>
      </c>
      <c r="FX23" s="132">
        <v>0.16145833333333337</v>
      </c>
      <c r="FY23" s="132">
        <v>0.16666666666666663</v>
      </c>
      <c r="FZ23" s="132">
        <v>0.13541666666666663</v>
      </c>
      <c r="GA23" s="132">
        <v>0.13541666666666663</v>
      </c>
      <c r="GB23" s="132">
        <v>0.16666666666666663</v>
      </c>
      <c r="GC23" s="132">
        <v>0</v>
      </c>
      <c r="GD23" s="132">
        <v>0.16666666666666663</v>
      </c>
      <c r="GE23" s="100">
        <v>35.245847750000003</v>
      </c>
      <c r="GF23" s="100">
        <v>36.016782265854637</v>
      </c>
      <c r="GG23" s="100">
        <v>35.756082000000006</v>
      </c>
      <c r="GH23" s="100">
        <v>34.75</v>
      </c>
      <c r="GI23" s="100">
        <v>36.016782265854637</v>
      </c>
      <c r="GJ23" s="100">
        <v>35.756082000000006</v>
      </c>
      <c r="GK23" s="100">
        <v>34.267947999999997</v>
      </c>
      <c r="GL23" s="100">
        <v>34.267947999999997</v>
      </c>
      <c r="GM23" s="100">
        <v>35.245847750000003</v>
      </c>
      <c r="GN23" s="100">
        <v>37.379636750000003</v>
      </c>
      <c r="GO23" s="100">
        <v>34.75</v>
      </c>
      <c r="GP23" s="100">
        <v>34.267947999999997</v>
      </c>
      <c r="GQ23" s="100">
        <v>34.267947999999997</v>
      </c>
      <c r="GR23" s="100">
        <v>35.245847750000003</v>
      </c>
      <c r="GS23" s="100">
        <v>35.756082000000006</v>
      </c>
      <c r="GT23" s="100">
        <v>36.016782265854637</v>
      </c>
      <c r="GU23" s="100">
        <v>37.098856750000003</v>
      </c>
      <c r="GV23" s="100">
        <v>35.499105749999998</v>
      </c>
      <c r="GW23" s="100">
        <v>36.822281499999995</v>
      </c>
      <c r="GX23" s="100">
        <v>35.756082000000006</v>
      </c>
      <c r="GY23" s="100">
        <v>35.499105749999998</v>
      </c>
      <c r="GZ23" s="100">
        <v>35.756082000000006</v>
      </c>
      <c r="HA23" s="100">
        <v>34.267947999999997</v>
      </c>
      <c r="HB23" s="100">
        <v>34.267947999999997</v>
      </c>
      <c r="HC23" s="100">
        <v>35.756082000000006</v>
      </c>
      <c r="HD23" s="100">
        <v>34.75</v>
      </c>
      <c r="HE23" s="100">
        <v>35.756082000000006</v>
      </c>
      <c r="HF23" s="100" t="s">
        <v>369</v>
      </c>
      <c r="HG23" s="100" t="s">
        <v>369</v>
      </c>
      <c r="HH23" s="100" t="s">
        <v>369</v>
      </c>
      <c r="HI23" s="100" t="s">
        <v>369</v>
      </c>
      <c r="HJ23" s="100" t="s">
        <v>369</v>
      </c>
      <c r="HK23" s="100" t="s">
        <v>369</v>
      </c>
      <c r="HL23" s="100" t="s">
        <v>369</v>
      </c>
      <c r="HM23" s="100" t="s">
        <v>369</v>
      </c>
      <c r="HN23" s="100" t="s">
        <v>369</v>
      </c>
      <c r="HO23" s="100" t="s">
        <v>369</v>
      </c>
      <c r="HP23" s="100" t="s">
        <v>369</v>
      </c>
      <c r="HQ23" s="100" t="s">
        <v>369</v>
      </c>
      <c r="HR23" s="100" t="s">
        <v>369</v>
      </c>
      <c r="HS23" s="100" t="s">
        <v>369</v>
      </c>
      <c r="HT23" s="100" t="s">
        <v>369</v>
      </c>
      <c r="HU23" s="100" t="s">
        <v>369</v>
      </c>
      <c r="HV23" s="100" t="s">
        <v>369</v>
      </c>
      <c r="HW23" s="100" t="s">
        <v>369</v>
      </c>
      <c r="HX23" s="100" t="s">
        <v>369</v>
      </c>
      <c r="HY23" s="100" t="s">
        <v>369</v>
      </c>
      <c r="HZ23" s="100" t="s">
        <v>369</v>
      </c>
      <c r="IA23" s="100" t="s">
        <v>369</v>
      </c>
      <c r="IB23" s="100" t="s">
        <v>369</v>
      </c>
      <c r="IC23" s="100" t="s">
        <v>369</v>
      </c>
      <c r="ID23" s="100" t="s">
        <v>369</v>
      </c>
      <c r="IE23" s="100" t="s">
        <v>369</v>
      </c>
      <c r="IF23" s="100" t="s">
        <v>369</v>
      </c>
      <c r="IG23" s="132">
        <v>0</v>
      </c>
      <c r="IH23" s="132">
        <v>8.3333333333333259E-2</v>
      </c>
      <c r="II23" s="132">
        <v>0.13541666666666663</v>
      </c>
      <c r="IJ23" s="132">
        <v>0.140625</v>
      </c>
      <c r="IK23" s="132">
        <v>0.14583333333333326</v>
      </c>
      <c r="IL23" s="132">
        <v>0.15624999999999989</v>
      </c>
      <c r="IM23" s="132">
        <v>0.16145833333333337</v>
      </c>
      <c r="IN23" s="132">
        <v>0.16666666666666663</v>
      </c>
      <c r="IO23" s="132">
        <v>0.17187499999999989</v>
      </c>
      <c r="IP23" s="132">
        <v>0.17708333333333326</v>
      </c>
      <c r="IQ23" s="132">
        <v>0.18749999999999989</v>
      </c>
      <c r="IR23" s="132">
        <v>0.19270833333333326</v>
      </c>
      <c r="IS23" s="132">
        <v>0.19791666666666663</v>
      </c>
      <c r="IT23" s="132">
        <v>8.3333333333333259E-2</v>
      </c>
      <c r="IU23" s="132">
        <v>0.13541666666666663</v>
      </c>
      <c r="IV23" s="132">
        <v>0.140625</v>
      </c>
      <c r="IW23" s="132">
        <v>0.14583333333333326</v>
      </c>
      <c r="IX23" s="132">
        <v>0.15624999999999989</v>
      </c>
      <c r="IY23" s="132">
        <v>0.16145833333333337</v>
      </c>
      <c r="IZ23" s="132">
        <v>0.16666666666666663</v>
      </c>
      <c r="JA23" s="132">
        <v>0.17708333333333326</v>
      </c>
      <c r="JB23" s="132">
        <v>0.18749999999999989</v>
      </c>
      <c r="JC23" s="100">
        <v>27.7309865</v>
      </c>
      <c r="JD23" s="100">
        <v>32.045581249999998</v>
      </c>
      <c r="JE23" s="100">
        <v>34.267947999999997</v>
      </c>
      <c r="JF23" s="100">
        <v>34.507271250000002</v>
      </c>
      <c r="JG23" s="100">
        <v>34.75</v>
      </c>
      <c r="JH23" s="100">
        <v>35.245847750000003</v>
      </c>
      <c r="JI23" s="100">
        <v>35.499105749999998</v>
      </c>
      <c r="JJ23" s="100">
        <v>35.756082000000006</v>
      </c>
      <c r="JK23" s="100">
        <v>36.016782265854637</v>
      </c>
      <c r="JL23" s="100">
        <v>36.281328250000001</v>
      </c>
      <c r="JM23" s="100">
        <v>36.822281499999995</v>
      </c>
      <c r="JN23" s="100">
        <v>37.098856750000003</v>
      </c>
      <c r="JO23" s="100">
        <v>37.379636750000003</v>
      </c>
      <c r="JP23" s="100">
        <v>28.136136749999999</v>
      </c>
      <c r="JQ23" s="100">
        <v>29.831067999999998</v>
      </c>
      <c r="JR23" s="100">
        <v>30.01187225</v>
      </c>
      <c r="JS23" s="100">
        <v>30.194865750000002</v>
      </c>
      <c r="JT23" s="100">
        <v>30.567663750000001</v>
      </c>
      <c r="JU23" s="100">
        <v>30.757503</v>
      </c>
      <c r="JV23" s="100">
        <v>30.949739999999998</v>
      </c>
      <c r="JW23" s="100">
        <v>31.341511499999999</v>
      </c>
      <c r="JX23" s="100">
        <v>31.74332575</v>
      </c>
      <c r="JY23" s="100" t="s">
        <v>369</v>
      </c>
      <c r="JZ23" s="100" t="s">
        <v>369</v>
      </c>
      <c r="KA23" s="100" t="s">
        <v>369</v>
      </c>
      <c r="KB23" s="100" t="s">
        <v>369</v>
      </c>
      <c r="KC23" s="100" t="s">
        <v>369</v>
      </c>
      <c r="KD23" s="100" t="s">
        <v>369</v>
      </c>
      <c r="KE23" s="100" t="s">
        <v>369</v>
      </c>
      <c r="KF23" s="100" t="s">
        <v>369</v>
      </c>
      <c r="KG23" s="100" t="s">
        <v>369</v>
      </c>
      <c r="KH23" s="100" t="s">
        <v>369</v>
      </c>
      <c r="KI23" s="100" t="s">
        <v>369</v>
      </c>
      <c r="KJ23" s="100" t="s">
        <v>369</v>
      </c>
      <c r="KK23" s="100" t="s">
        <v>369</v>
      </c>
      <c r="KL23" s="100" t="s">
        <v>369</v>
      </c>
      <c r="KM23" s="100" t="s">
        <v>369</v>
      </c>
      <c r="KN23" s="100" t="s">
        <v>369</v>
      </c>
      <c r="KO23" s="100" t="s">
        <v>369</v>
      </c>
      <c r="KP23" s="100" t="s">
        <v>369</v>
      </c>
      <c r="KQ23" s="100" t="s">
        <v>369</v>
      </c>
      <c r="KR23" s="100" t="s">
        <v>369</v>
      </c>
      <c r="KS23" s="100" t="s">
        <v>369</v>
      </c>
      <c r="KT23" s="100" t="s">
        <v>369</v>
      </c>
      <c r="KU23" s="132" t="s">
        <v>765</v>
      </c>
      <c r="KV23" s="132" t="s">
        <v>765</v>
      </c>
      <c r="KW23" s="132" t="s">
        <v>765</v>
      </c>
      <c r="KX23" s="132" t="s">
        <v>765</v>
      </c>
      <c r="KY23" s="132" t="s">
        <v>765</v>
      </c>
      <c r="KZ23" s="132" t="s">
        <v>765</v>
      </c>
      <c r="LA23" s="132" t="s">
        <v>765</v>
      </c>
      <c r="LB23" s="132" t="s">
        <v>765</v>
      </c>
      <c r="LC23" s="132" t="s">
        <v>765</v>
      </c>
      <c r="LD23" s="132" t="s">
        <v>765</v>
      </c>
      <c r="LE23" s="132">
        <v>0.14583333333333326</v>
      </c>
      <c r="LF23" s="132" t="s">
        <v>765</v>
      </c>
      <c r="LG23" s="132" t="s">
        <v>765</v>
      </c>
      <c r="LH23" s="132" t="s">
        <v>765</v>
      </c>
      <c r="LI23" s="132" t="s">
        <v>765</v>
      </c>
      <c r="LJ23" s="132" t="s">
        <v>765</v>
      </c>
      <c r="LK23" s="132" t="s">
        <v>765</v>
      </c>
      <c r="LL23" s="132">
        <v>0.16145833333333337</v>
      </c>
      <c r="LM23" s="132">
        <v>0.18749999999999989</v>
      </c>
      <c r="LN23" s="132" t="s">
        <v>765</v>
      </c>
      <c r="LO23" s="132" t="s">
        <v>765</v>
      </c>
      <c r="LP23" s="132" t="s">
        <v>765</v>
      </c>
      <c r="LQ23" s="132">
        <v>0.13541666666666663</v>
      </c>
      <c r="LR23" s="132">
        <v>0.13541666666666663</v>
      </c>
      <c r="LS23" s="132" t="s">
        <v>765</v>
      </c>
      <c r="LT23" s="132">
        <v>0</v>
      </c>
      <c r="LU23" s="132" t="s">
        <v>765</v>
      </c>
      <c r="LV23" s="100" t="s">
        <v>765</v>
      </c>
      <c r="LW23" s="100" t="s">
        <v>765</v>
      </c>
      <c r="LX23" s="100" t="s">
        <v>765</v>
      </c>
      <c r="LY23" s="100" t="s">
        <v>765</v>
      </c>
      <c r="LZ23" s="100" t="s">
        <v>765</v>
      </c>
      <c r="MA23" s="100" t="s">
        <v>765</v>
      </c>
      <c r="MB23" s="100" t="s">
        <v>765</v>
      </c>
      <c r="MC23" s="100" t="s">
        <v>765</v>
      </c>
      <c r="MD23" s="100" t="s">
        <v>765</v>
      </c>
      <c r="ME23" s="100" t="s">
        <v>765</v>
      </c>
      <c r="MF23" s="100" t="s">
        <v>765</v>
      </c>
      <c r="MG23" s="100" t="s">
        <v>765</v>
      </c>
      <c r="MH23" s="100" t="s">
        <v>765</v>
      </c>
      <c r="MI23" s="100" t="s">
        <v>765</v>
      </c>
      <c r="MJ23" s="100" t="s">
        <v>765</v>
      </c>
      <c r="MK23" s="100" t="s">
        <v>765</v>
      </c>
      <c r="ML23" s="100" t="s">
        <v>765</v>
      </c>
      <c r="MM23" s="100" t="s">
        <v>765</v>
      </c>
      <c r="MN23" s="100" t="s">
        <v>765</v>
      </c>
      <c r="MO23" s="100" t="s">
        <v>765</v>
      </c>
      <c r="MP23" s="100" t="s">
        <v>765</v>
      </c>
      <c r="MQ23" s="100" t="s">
        <v>765</v>
      </c>
      <c r="MR23" s="100" t="s">
        <v>765</v>
      </c>
      <c r="MS23" s="100" t="s">
        <v>765</v>
      </c>
      <c r="MT23" s="100" t="s">
        <v>765</v>
      </c>
      <c r="MU23" s="100" t="s">
        <v>765</v>
      </c>
      <c r="MV23" s="100" t="s">
        <v>765</v>
      </c>
      <c r="MW23" s="100" t="s">
        <v>765</v>
      </c>
      <c r="MX23" s="100" t="s">
        <v>765</v>
      </c>
      <c r="MY23" s="100" t="s">
        <v>765</v>
      </c>
      <c r="MZ23" s="100" t="s">
        <v>765</v>
      </c>
      <c r="NA23" s="100" t="s">
        <v>765</v>
      </c>
      <c r="NB23" s="100" t="s">
        <v>765</v>
      </c>
      <c r="NC23" s="100" t="s">
        <v>765</v>
      </c>
      <c r="ND23" s="100" t="s">
        <v>765</v>
      </c>
      <c r="NE23" s="100" t="s">
        <v>765</v>
      </c>
      <c r="NF23" s="100" t="s">
        <v>765</v>
      </c>
      <c r="NG23" s="100" t="s">
        <v>765</v>
      </c>
      <c r="NH23" s="100" t="s">
        <v>765</v>
      </c>
      <c r="NI23" s="100" t="s">
        <v>765</v>
      </c>
      <c r="NJ23" s="100" t="s">
        <v>765</v>
      </c>
      <c r="NK23" s="100" t="s">
        <v>765</v>
      </c>
      <c r="NL23" s="100" t="s">
        <v>765</v>
      </c>
      <c r="NM23" s="100" t="s">
        <v>765</v>
      </c>
      <c r="NN23" s="100" t="s">
        <v>765</v>
      </c>
      <c r="NO23" s="100" t="s">
        <v>765</v>
      </c>
      <c r="NP23" s="100" t="s">
        <v>765</v>
      </c>
      <c r="NQ23" s="100" t="s">
        <v>765</v>
      </c>
      <c r="NR23" s="100" t="s">
        <v>765</v>
      </c>
      <c r="NS23" s="100" t="s">
        <v>765</v>
      </c>
      <c r="NT23" s="100" t="s">
        <v>765</v>
      </c>
      <c r="NU23" s="100" t="s">
        <v>765</v>
      </c>
      <c r="NV23" s="100" t="s">
        <v>765</v>
      </c>
      <c r="NW23" s="100" t="s">
        <v>765</v>
      </c>
      <c r="NZ23" s="131">
        <v>0.08</v>
      </c>
      <c r="OA23" s="100">
        <v>27.359589315937505</v>
      </c>
      <c r="OB23" s="100">
        <v>27.440285988798006</v>
      </c>
      <c r="OC23" s="100">
        <v>27.412996200000006</v>
      </c>
      <c r="OD23" s="100">
        <v>27.307708333333338</v>
      </c>
      <c r="OE23" s="100">
        <v>27.440285988798006</v>
      </c>
      <c r="OF23" s="100">
        <v>27.412996200000006</v>
      </c>
      <c r="OG23" s="100">
        <v>27.257296971666666</v>
      </c>
      <c r="OH23" s="100">
        <v>27.257296971666666</v>
      </c>
      <c r="OI23" s="100">
        <v>27.359589315937505</v>
      </c>
      <c r="OJ23" s="100">
        <v>27.583056951770839</v>
      </c>
      <c r="OK23" s="100">
        <v>27.307708333333338</v>
      </c>
      <c r="OL23" s="100">
        <v>27.257296971666666</v>
      </c>
      <c r="OM23" s="100">
        <v>27.257296971666666</v>
      </c>
      <c r="ON23" s="100">
        <v>27.359589315937505</v>
      </c>
      <c r="OO23" s="100">
        <v>27.412996200000006</v>
      </c>
      <c r="OP23" s="100">
        <v>27.440285988798006</v>
      </c>
      <c r="OQ23" s="100">
        <v>27.55363006536459</v>
      </c>
      <c r="OR23" s="100">
        <v>27.386080956718747</v>
      </c>
      <c r="OS23" s="100">
        <v>27.524655421249999</v>
      </c>
      <c r="OT23" s="100">
        <v>27.412996200000006</v>
      </c>
      <c r="OU23" s="100">
        <v>27.386080956718747</v>
      </c>
      <c r="OV23" s="100">
        <v>27.412996200000006</v>
      </c>
      <c r="OW23" s="100">
        <v>27.257296971666666</v>
      </c>
      <c r="OX23" s="100">
        <v>27.257296971666666</v>
      </c>
      <c r="OY23" s="100">
        <v>27.412996200000006</v>
      </c>
      <c r="OZ23" s="100">
        <v>31.97</v>
      </c>
      <c r="PA23" s="100">
        <v>27.412996200000006</v>
      </c>
      <c r="PB23" s="100">
        <v>0</v>
      </c>
      <c r="PC23" s="100">
        <v>0</v>
      </c>
      <c r="PD23" s="100">
        <v>0</v>
      </c>
      <c r="PE23" s="100">
        <v>0</v>
      </c>
      <c r="PF23" s="100">
        <v>0</v>
      </c>
      <c r="PG23" s="100">
        <v>0</v>
      </c>
      <c r="PH23" s="100">
        <v>0</v>
      </c>
      <c r="PI23" s="100">
        <v>0</v>
      </c>
      <c r="PJ23" s="100">
        <v>0</v>
      </c>
      <c r="PK23" s="100">
        <v>0</v>
      </c>
      <c r="PL23" s="100">
        <v>0</v>
      </c>
      <c r="PM23" s="100">
        <v>0</v>
      </c>
      <c r="PN23" s="100">
        <v>0</v>
      </c>
      <c r="PO23" s="100">
        <v>0</v>
      </c>
      <c r="PP23" s="100">
        <v>0</v>
      </c>
      <c r="PQ23" s="100">
        <v>0</v>
      </c>
      <c r="PR23" s="100">
        <v>0</v>
      </c>
      <c r="PS23" s="100">
        <v>0</v>
      </c>
      <c r="PT23" s="100">
        <v>0</v>
      </c>
      <c r="PU23" s="100">
        <v>0</v>
      </c>
      <c r="PV23" s="100">
        <v>0</v>
      </c>
      <c r="PW23" s="100">
        <v>0</v>
      </c>
      <c r="PX23" s="100">
        <v>0</v>
      </c>
      <c r="PY23" s="100">
        <v>0</v>
      </c>
      <c r="PZ23" s="100">
        <v>0</v>
      </c>
      <c r="QA23" s="100">
        <v>0</v>
      </c>
      <c r="QB23" s="100">
        <v>0</v>
      </c>
      <c r="QC23" s="100">
        <v>0</v>
      </c>
      <c r="QD23" s="100">
        <v>7.9401625730181937</v>
      </c>
      <c r="QE23" s="100">
        <v>0</v>
      </c>
      <c r="QF23" s="100">
        <v>6.5613096666666664</v>
      </c>
      <c r="QG23" s="100">
        <v>7.9367661904505251</v>
      </c>
      <c r="QH23" s="100">
        <v>0</v>
      </c>
      <c r="QI23" s="100">
        <v>0</v>
      </c>
      <c r="QJ23" s="100">
        <v>6.040532274042933</v>
      </c>
      <c r="QK23" s="100">
        <v>0</v>
      </c>
      <c r="QL23" s="100">
        <v>9.4206252800217687</v>
      </c>
      <c r="QM23" s="100">
        <v>6.5613096666666664</v>
      </c>
      <c r="QN23" s="100">
        <v>5.3277178341053339</v>
      </c>
      <c r="QO23" s="100">
        <v>5.6772860997435934</v>
      </c>
      <c r="QP23" s="100">
        <v>0</v>
      </c>
      <c r="QQ23" s="100">
        <v>0</v>
      </c>
      <c r="QR23" s="100">
        <v>8.2403178824360417</v>
      </c>
      <c r="QS23" s="100">
        <v>0</v>
      </c>
      <c r="QT23" s="100">
        <v>0</v>
      </c>
      <c r="QU23" s="100">
        <v>8.8060604038550778</v>
      </c>
      <c r="QV23" s="100">
        <v>0</v>
      </c>
      <c r="QW23" s="100">
        <v>0</v>
      </c>
      <c r="QX23" s="100">
        <v>0</v>
      </c>
      <c r="QY23" s="100">
        <v>0</v>
      </c>
      <c r="QZ23" s="100">
        <v>0</v>
      </c>
      <c r="RA23" s="100">
        <v>0</v>
      </c>
      <c r="RB23" s="100">
        <v>0</v>
      </c>
      <c r="RC23" s="100">
        <v>0</v>
      </c>
      <c r="RD23" s="100">
        <v>27.359589315937505</v>
      </c>
      <c r="RE23" s="100">
        <v>35.380448561816202</v>
      </c>
      <c r="RF23" s="100">
        <v>27.412996200000006</v>
      </c>
      <c r="RG23" s="100">
        <v>33.869018000000004</v>
      </c>
      <c r="RH23" s="100">
        <v>35.37705217924853</v>
      </c>
      <c r="RI23" s="100">
        <v>27.412996200000006</v>
      </c>
      <c r="RJ23" s="100">
        <v>27.257296971666666</v>
      </c>
      <c r="RK23" s="100">
        <v>33.2978292457096</v>
      </c>
      <c r="RL23" s="100">
        <v>27.359589315937505</v>
      </c>
      <c r="RM23" s="100">
        <v>37.00368223179261</v>
      </c>
      <c r="RN23" s="100">
        <v>33.869018000000004</v>
      </c>
      <c r="RO23" s="100">
        <v>32.585014805771998</v>
      </c>
      <c r="RP23" s="100">
        <v>32.934583071410259</v>
      </c>
      <c r="RQ23" s="100">
        <v>27.359589315937505</v>
      </c>
      <c r="RR23" s="100">
        <v>27.412996200000006</v>
      </c>
      <c r="RS23" s="100">
        <v>35.680603871234048</v>
      </c>
      <c r="RT23" s="100">
        <v>27.55363006536459</v>
      </c>
      <c r="RU23" s="100">
        <v>27.386080956718747</v>
      </c>
      <c r="RV23" s="100">
        <v>36.330715825105074</v>
      </c>
      <c r="RW23" s="100">
        <v>27.412996200000006</v>
      </c>
      <c r="RX23" s="100">
        <v>27.386080956718747</v>
      </c>
      <c r="RY23" s="100">
        <v>27.412996200000006</v>
      </c>
      <c r="RZ23" s="100">
        <v>27.257296971666666</v>
      </c>
      <c r="SA23" s="100">
        <v>27.257296971666666</v>
      </c>
      <c r="SB23" s="100">
        <v>27.412996200000006</v>
      </c>
      <c r="SC23" s="100">
        <v>31.97</v>
      </c>
      <c r="SD23" s="100">
        <v>27.412996200000006</v>
      </c>
      <c r="SE23" s="100">
        <v>28.549136677500005</v>
      </c>
      <c r="SF23" s="100">
        <v>28.633341901354441</v>
      </c>
      <c r="SG23" s="100">
        <v>28.604865600000004</v>
      </c>
      <c r="SH23" s="100">
        <v>28.495000000000005</v>
      </c>
      <c r="SI23" s="100">
        <v>28.633341901354441</v>
      </c>
      <c r="SJ23" s="100">
        <v>28.604865600000004</v>
      </c>
      <c r="SK23" s="100">
        <v>28.442396840000001</v>
      </c>
      <c r="SL23" s="100">
        <v>28.442396840000001</v>
      </c>
      <c r="SM23" s="100">
        <v>28.549136677500005</v>
      </c>
      <c r="SN23" s="100">
        <v>28.782320297500004</v>
      </c>
      <c r="SO23" s="100">
        <v>28.495000000000005</v>
      </c>
      <c r="SP23" s="100">
        <v>28.442396840000001</v>
      </c>
      <c r="SQ23" s="100">
        <v>28.442396840000001</v>
      </c>
      <c r="SR23" s="100">
        <v>28.549136677500005</v>
      </c>
      <c r="SS23" s="100">
        <v>28.604865600000004</v>
      </c>
      <c r="ST23" s="100">
        <v>28.633341901354441</v>
      </c>
      <c r="SU23" s="100">
        <v>28.751613981250006</v>
      </c>
      <c r="SV23" s="100">
        <v>28.576780128749999</v>
      </c>
      <c r="SW23" s="100">
        <v>28.72137957</v>
      </c>
      <c r="SX23" s="100">
        <v>28.604865600000004</v>
      </c>
      <c r="SY23" s="100">
        <v>28.576780128749999</v>
      </c>
      <c r="SZ23" s="100">
        <v>28.604865600000004</v>
      </c>
      <c r="TA23" s="100">
        <v>28.442396840000001</v>
      </c>
      <c r="TB23" s="100">
        <v>28.442396840000001</v>
      </c>
      <c r="TC23" s="100">
        <v>28.604865600000004</v>
      </c>
      <c r="TD23" s="100">
        <v>28.495000000000001</v>
      </c>
      <c r="TE23" s="100">
        <v>28.604865600000004</v>
      </c>
    </row>
    <row r="24" spans="1:525" s="112" customFormat="1" ht="15" customHeight="1" x14ac:dyDescent="0.2">
      <c r="A24" s="12" t="s">
        <v>99</v>
      </c>
      <c r="B24" s="12" t="s">
        <v>17</v>
      </c>
      <c r="C24" s="14">
        <v>100333357</v>
      </c>
      <c r="D24" s="133" t="s">
        <v>134</v>
      </c>
      <c r="E24" s="15" t="s">
        <v>199</v>
      </c>
      <c r="F24" s="143" t="s">
        <v>105</v>
      </c>
      <c r="G24" s="15">
        <v>144</v>
      </c>
      <c r="H24" s="15"/>
      <c r="I24" s="143" t="s">
        <v>133</v>
      </c>
      <c r="J24" s="15" t="s">
        <v>133</v>
      </c>
      <c r="K24" s="144" t="s">
        <v>133</v>
      </c>
      <c r="L24" s="15" t="s">
        <v>56</v>
      </c>
      <c r="M24" s="15" t="s">
        <v>19</v>
      </c>
      <c r="N24" s="136" t="s">
        <v>57</v>
      </c>
      <c r="O24" s="128" t="s">
        <v>142</v>
      </c>
      <c r="P24" s="136">
        <v>1</v>
      </c>
      <c r="Q24" s="136" t="s">
        <v>20</v>
      </c>
      <c r="R24" s="136" t="s">
        <v>21</v>
      </c>
      <c r="S24" s="137">
        <v>0.12</v>
      </c>
      <c r="T24" s="138">
        <v>0</v>
      </c>
      <c r="U24" s="101" t="s">
        <v>369</v>
      </c>
      <c r="V24" s="139">
        <v>0</v>
      </c>
      <c r="W24" s="139">
        <v>0</v>
      </c>
      <c r="X24" s="139"/>
      <c r="Y24" s="139">
        <v>0.19</v>
      </c>
      <c r="Z24" s="139">
        <v>0.20499999999999999</v>
      </c>
      <c r="AA24" s="139">
        <v>0.2</v>
      </c>
      <c r="AB24" s="139">
        <v>0.18</v>
      </c>
      <c r="AC24" s="139">
        <v>0.20499999999999999</v>
      </c>
      <c r="AD24" s="139">
        <v>0.2</v>
      </c>
      <c r="AE24" s="139">
        <v>0.17</v>
      </c>
      <c r="AF24" s="139">
        <v>0.17</v>
      </c>
      <c r="AG24" s="139">
        <v>0.19</v>
      </c>
      <c r="AH24" s="139">
        <v>0.23</v>
      </c>
      <c r="AI24" s="139">
        <v>0.18</v>
      </c>
      <c r="AJ24" s="139">
        <v>0.17</v>
      </c>
      <c r="AK24" s="139">
        <v>0.17</v>
      </c>
      <c r="AL24" s="139">
        <v>0.19</v>
      </c>
      <c r="AM24" s="139">
        <v>0.2</v>
      </c>
      <c r="AN24" s="139">
        <v>0.20499999999999999</v>
      </c>
      <c r="AO24" s="139">
        <v>0.22500000000000001</v>
      </c>
      <c r="AP24" s="139">
        <v>0.19500000000000001</v>
      </c>
      <c r="AQ24" s="139">
        <v>0.22</v>
      </c>
      <c r="AR24" s="139">
        <v>0.2</v>
      </c>
      <c r="AS24" s="139">
        <v>0.19500000000000001</v>
      </c>
      <c r="AT24" s="139">
        <v>0.2</v>
      </c>
      <c r="AU24" s="139">
        <v>0.17</v>
      </c>
      <c r="AV24" s="139">
        <v>0.17</v>
      </c>
      <c r="AW24" s="139">
        <v>0.2</v>
      </c>
      <c r="AX24" s="139">
        <v>0.18</v>
      </c>
      <c r="AY24" s="139">
        <v>0.2</v>
      </c>
      <c r="AZ24" s="139">
        <v>0.04</v>
      </c>
      <c r="BA24" s="139">
        <v>0.04</v>
      </c>
      <c r="BB24" s="139">
        <v>0.04</v>
      </c>
      <c r="BC24" s="139">
        <v>0.04</v>
      </c>
      <c r="BD24" s="139">
        <v>0.04</v>
      </c>
      <c r="BE24" s="139">
        <v>0.04</v>
      </c>
      <c r="BF24" s="139">
        <v>0.04</v>
      </c>
      <c r="BG24" s="139">
        <v>0.04</v>
      </c>
      <c r="BH24" s="139">
        <v>0.04</v>
      </c>
      <c r="BI24" s="139">
        <v>0.04</v>
      </c>
      <c r="BJ24" s="139">
        <v>0.04</v>
      </c>
      <c r="BK24" s="139">
        <v>0.04</v>
      </c>
      <c r="BL24" s="139">
        <v>0.04</v>
      </c>
      <c r="BM24" s="139">
        <v>0.04</v>
      </c>
      <c r="BN24" s="139">
        <v>0.04</v>
      </c>
      <c r="BO24" s="139">
        <v>0.04</v>
      </c>
      <c r="BP24" s="139">
        <v>0.04</v>
      </c>
      <c r="BQ24" s="139">
        <v>0.04</v>
      </c>
      <c r="BR24" s="139">
        <v>0.04</v>
      </c>
      <c r="BS24" s="139">
        <v>0.04</v>
      </c>
      <c r="BT24" s="139">
        <v>0.04</v>
      </c>
      <c r="BU24" s="139">
        <v>0.04</v>
      </c>
      <c r="BV24" s="139">
        <v>0.04</v>
      </c>
      <c r="BW24" s="139">
        <v>0.04</v>
      </c>
      <c r="BX24" s="139">
        <v>0.04</v>
      </c>
      <c r="BY24" s="139">
        <v>0.18</v>
      </c>
      <c r="BZ24" s="139">
        <v>0.04</v>
      </c>
      <c r="CA24" s="139" t="s">
        <v>369</v>
      </c>
      <c r="CB24" s="131">
        <v>0.20499999999999999</v>
      </c>
      <c r="CC24" s="139" t="s">
        <v>369</v>
      </c>
      <c r="CD24" s="131">
        <v>0.18</v>
      </c>
      <c r="CE24" s="131">
        <v>0.20499999999999999</v>
      </c>
      <c r="CF24" s="139" t="s">
        <v>369</v>
      </c>
      <c r="CG24" s="139" t="s">
        <v>369</v>
      </c>
      <c r="CH24" s="131">
        <v>0.17</v>
      </c>
      <c r="CI24" s="139" t="s">
        <v>369</v>
      </c>
      <c r="CJ24" s="131">
        <v>0.23</v>
      </c>
      <c r="CK24" s="131">
        <v>0.18</v>
      </c>
      <c r="CL24" s="131">
        <v>0.17</v>
      </c>
      <c r="CM24" s="131">
        <v>0.17</v>
      </c>
      <c r="CN24" s="139" t="s">
        <v>369</v>
      </c>
      <c r="CO24" s="139" t="s">
        <v>369</v>
      </c>
      <c r="CP24" s="131">
        <v>0.20499999999999999</v>
      </c>
      <c r="CQ24" s="139" t="s">
        <v>369</v>
      </c>
      <c r="CR24" s="139" t="s">
        <v>369</v>
      </c>
      <c r="CS24" s="131">
        <v>0.22</v>
      </c>
      <c r="CT24" s="139" t="s">
        <v>369</v>
      </c>
      <c r="CU24" s="139" t="s">
        <v>369</v>
      </c>
      <c r="CV24" s="139" t="s">
        <v>369</v>
      </c>
      <c r="CW24" s="139" t="s">
        <v>369</v>
      </c>
      <c r="CX24" s="139" t="s">
        <v>369</v>
      </c>
      <c r="CY24" s="139" t="s">
        <v>369</v>
      </c>
      <c r="CZ24" s="139" t="s">
        <v>369</v>
      </c>
      <c r="DA24" s="139" t="s">
        <v>369</v>
      </c>
      <c r="DB24" s="139" t="s">
        <v>369</v>
      </c>
      <c r="DC24" s="139">
        <v>0.33050000000000002</v>
      </c>
      <c r="DD24" s="139" t="s">
        <v>369</v>
      </c>
      <c r="DE24" s="139">
        <v>0.33</v>
      </c>
      <c r="DF24" s="139">
        <v>0.33</v>
      </c>
      <c r="DG24" s="139" t="s">
        <v>369</v>
      </c>
      <c r="DH24" s="139" t="s">
        <v>369</v>
      </c>
      <c r="DI24" s="139">
        <v>0.33050000000000002</v>
      </c>
      <c r="DJ24" s="139" t="s">
        <v>369</v>
      </c>
      <c r="DK24" s="139">
        <v>0.33054</v>
      </c>
      <c r="DL24" s="139">
        <v>0.33</v>
      </c>
      <c r="DM24" s="139">
        <v>0.19750000000000001</v>
      </c>
      <c r="DN24" s="139">
        <v>0.46050000000000002</v>
      </c>
      <c r="DO24" s="139" t="s">
        <v>369</v>
      </c>
      <c r="DP24" s="139" t="s">
        <v>369</v>
      </c>
      <c r="DQ24" s="139">
        <v>0.66</v>
      </c>
      <c r="DR24" s="139" t="s">
        <v>369</v>
      </c>
      <c r="DS24" s="139" t="s">
        <v>369</v>
      </c>
      <c r="DT24" s="139">
        <v>0.32929999999999998</v>
      </c>
      <c r="DU24" s="139" t="s">
        <v>369</v>
      </c>
      <c r="DV24" s="139" t="s">
        <v>369</v>
      </c>
      <c r="DW24" s="139" t="s">
        <v>369</v>
      </c>
      <c r="DX24" s="139" t="s">
        <v>369</v>
      </c>
      <c r="DY24" s="139" t="s">
        <v>369</v>
      </c>
      <c r="DZ24" s="139" t="s">
        <v>369</v>
      </c>
      <c r="EA24" s="139" t="s">
        <v>369</v>
      </c>
      <c r="EB24" s="139" t="s">
        <v>369</v>
      </c>
      <c r="EC24" s="139" t="s">
        <v>369</v>
      </c>
      <c r="ED24" s="139">
        <v>0.60664150943396211</v>
      </c>
      <c r="EE24" s="139" t="s">
        <v>369</v>
      </c>
      <c r="EF24" s="139">
        <v>0.55707317073170715</v>
      </c>
      <c r="EG24" s="139">
        <v>0.60603773584905651</v>
      </c>
      <c r="EH24" s="139" t="s">
        <v>369</v>
      </c>
      <c r="EI24" s="139" t="s">
        <v>369</v>
      </c>
      <c r="EJ24" s="139">
        <v>0.53889156626506018</v>
      </c>
      <c r="EK24" s="139" t="s">
        <v>369</v>
      </c>
      <c r="EL24" s="139">
        <v>0.65885506493506485</v>
      </c>
      <c r="EM24" s="139">
        <v>0.55707317073170715</v>
      </c>
      <c r="EN24" s="139">
        <v>0.38506024096385549</v>
      </c>
      <c r="EO24" s="139">
        <v>0.46050000000000002</v>
      </c>
      <c r="EP24" s="139" t="s">
        <v>369</v>
      </c>
      <c r="EQ24" s="139" t="s">
        <v>369</v>
      </c>
      <c r="ER24" s="131">
        <v>0.66</v>
      </c>
      <c r="ES24" s="139" t="s">
        <v>369</v>
      </c>
      <c r="ET24" s="139" t="s">
        <v>369</v>
      </c>
      <c r="EU24" s="139">
        <v>0.63606153846153823</v>
      </c>
      <c r="EV24" s="139" t="s">
        <v>369</v>
      </c>
      <c r="EW24" s="139" t="s">
        <v>369</v>
      </c>
      <c r="EX24" s="139" t="s">
        <v>369</v>
      </c>
      <c r="EY24" s="139" t="s">
        <v>369</v>
      </c>
      <c r="EZ24" s="139" t="s">
        <v>369</v>
      </c>
      <c r="FA24" s="139" t="s">
        <v>369</v>
      </c>
      <c r="FB24" s="139" t="s">
        <v>369</v>
      </c>
      <c r="FC24" s="139" t="s">
        <v>369</v>
      </c>
      <c r="FD24" s="140">
        <v>0.15624999999999989</v>
      </c>
      <c r="FE24" s="140">
        <v>0.17187499999999989</v>
      </c>
      <c r="FF24" s="140">
        <v>0.16666666666666663</v>
      </c>
      <c r="FG24" s="140">
        <v>0.14583333333333326</v>
      </c>
      <c r="FH24" s="140">
        <v>0.17187499999999989</v>
      </c>
      <c r="FI24" s="140">
        <v>0.16666666666666663</v>
      </c>
      <c r="FJ24" s="140">
        <v>0.13541666666666663</v>
      </c>
      <c r="FK24" s="140">
        <v>0.13541666666666663</v>
      </c>
      <c r="FL24" s="140">
        <v>0.15624999999999989</v>
      </c>
      <c r="FM24" s="140">
        <v>0.19791666666666663</v>
      </c>
      <c r="FN24" s="140">
        <v>0.14583333333333326</v>
      </c>
      <c r="FO24" s="140">
        <v>0.13541666666666663</v>
      </c>
      <c r="FP24" s="140">
        <v>0.13541666666666663</v>
      </c>
      <c r="FQ24" s="140">
        <v>0.15624999999999989</v>
      </c>
      <c r="FR24" s="140">
        <v>0.16666666666666663</v>
      </c>
      <c r="FS24" s="140">
        <v>0.17187499999999989</v>
      </c>
      <c r="FT24" s="140">
        <v>0.19270833333333326</v>
      </c>
      <c r="FU24" s="140">
        <v>0.16145833333333337</v>
      </c>
      <c r="FV24" s="140">
        <v>0.18749999999999989</v>
      </c>
      <c r="FW24" s="140">
        <v>0.16666666666666663</v>
      </c>
      <c r="FX24" s="140">
        <v>0.16145833333333337</v>
      </c>
      <c r="FY24" s="140">
        <v>0.16666666666666663</v>
      </c>
      <c r="FZ24" s="140">
        <v>0.13541666666666663</v>
      </c>
      <c r="GA24" s="140">
        <v>0.13541666666666663</v>
      </c>
      <c r="GB24" s="140">
        <v>0.16666666666666663</v>
      </c>
      <c r="GC24" s="140">
        <v>0</v>
      </c>
      <c r="GD24" s="140">
        <v>0.16666666666666663</v>
      </c>
      <c r="GE24" s="101">
        <v>81.810937539999998</v>
      </c>
      <c r="GF24" s="101">
        <v>83.600393023419713</v>
      </c>
      <c r="GG24" s="101">
        <v>82.995268320000008</v>
      </c>
      <c r="GH24" s="101">
        <v>80.66</v>
      </c>
      <c r="GI24" s="101">
        <v>83.600393023419713</v>
      </c>
      <c r="GJ24" s="101">
        <v>82.995268320000008</v>
      </c>
      <c r="GK24" s="101">
        <v>79.541084479999995</v>
      </c>
      <c r="GL24" s="101">
        <v>79.541084479999995</v>
      </c>
      <c r="GM24" s="101">
        <v>81.810937539999998</v>
      </c>
      <c r="GN24" s="101">
        <v>86.763784180000002</v>
      </c>
      <c r="GO24" s="101">
        <v>80.66</v>
      </c>
      <c r="GP24" s="101">
        <v>79.541084479999995</v>
      </c>
      <c r="GQ24" s="101">
        <v>79.541084479999995</v>
      </c>
      <c r="GR24" s="101">
        <v>81.810937539999998</v>
      </c>
      <c r="GS24" s="101">
        <v>82.995268320000008</v>
      </c>
      <c r="GT24" s="101">
        <v>83.600393023419713</v>
      </c>
      <c r="GU24" s="101">
        <v>86.112051379999997</v>
      </c>
      <c r="GV24" s="101">
        <v>82.398787620000007</v>
      </c>
      <c r="GW24" s="101">
        <v>85.470078439999995</v>
      </c>
      <c r="GX24" s="101">
        <v>82.995268320000008</v>
      </c>
      <c r="GY24" s="101">
        <v>82.398787620000007</v>
      </c>
      <c r="GZ24" s="101">
        <v>82.995268320000008</v>
      </c>
      <c r="HA24" s="101">
        <v>79.541084479999995</v>
      </c>
      <c r="HB24" s="101">
        <v>79.541084479999995</v>
      </c>
      <c r="HC24" s="101">
        <v>82.995268320000008</v>
      </c>
      <c r="HD24" s="101">
        <v>80.66</v>
      </c>
      <c r="HE24" s="101">
        <v>82.995268320000008</v>
      </c>
      <c r="HF24" s="101" t="s">
        <v>369</v>
      </c>
      <c r="HG24" s="101" t="s">
        <v>369</v>
      </c>
      <c r="HH24" s="101" t="s">
        <v>369</v>
      </c>
      <c r="HI24" s="101" t="s">
        <v>369</v>
      </c>
      <c r="HJ24" s="101" t="s">
        <v>369</v>
      </c>
      <c r="HK24" s="101" t="s">
        <v>369</v>
      </c>
      <c r="HL24" s="101" t="s">
        <v>369</v>
      </c>
      <c r="HM24" s="101" t="s">
        <v>369</v>
      </c>
      <c r="HN24" s="101" t="s">
        <v>369</v>
      </c>
      <c r="HO24" s="101" t="s">
        <v>369</v>
      </c>
      <c r="HP24" s="101" t="s">
        <v>369</v>
      </c>
      <c r="HQ24" s="101" t="s">
        <v>369</v>
      </c>
      <c r="HR24" s="101" t="s">
        <v>369</v>
      </c>
      <c r="HS24" s="101" t="s">
        <v>369</v>
      </c>
      <c r="HT24" s="101" t="s">
        <v>369</v>
      </c>
      <c r="HU24" s="101" t="s">
        <v>369</v>
      </c>
      <c r="HV24" s="101" t="s">
        <v>369</v>
      </c>
      <c r="HW24" s="101" t="s">
        <v>369</v>
      </c>
      <c r="HX24" s="101" t="s">
        <v>369</v>
      </c>
      <c r="HY24" s="101" t="s">
        <v>369</v>
      </c>
      <c r="HZ24" s="101" t="s">
        <v>369</v>
      </c>
      <c r="IA24" s="101" t="s">
        <v>369</v>
      </c>
      <c r="IB24" s="101" t="s">
        <v>369</v>
      </c>
      <c r="IC24" s="101" t="s">
        <v>369</v>
      </c>
      <c r="ID24" s="101" t="s">
        <v>369</v>
      </c>
      <c r="IE24" s="101" t="s">
        <v>369</v>
      </c>
      <c r="IF24" s="101" t="s">
        <v>369</v>
      </c>
      <c r="IG24" s="140">
        <v>0</v>
      </c>
      <c r="IH24" s="140">
        <v>8.3333333333333259E-2</v>
      </c>
      <c r="II24" s="140">
        <v>0.13541666666666663</v>
      </c>
      <c r="IJ24" s="140">
        <v>0.140625</v>
      </c>
      <c r="IK24" s="140">
        <v>0.14583333333333326</v>
      </c>
      <c r="IL24" s="140">
        <v>0.15624999999999989</v>
      </c>
      <c r="IM24" s="140">
        <v>0.16145833333333337</v>
      </c>
      <c r="IN24" s="140">
        <v>0.16666666666666663</v>
      </c>
      <c r="IO24" s="140">
        <v>0.17187499999999989</v>
      </c>
      <c r="IP24" s="140">
        <v>0.17708333333333326</v>
      </c>
      <c r="IQ24" s="140">
        <v>0.18749999999999989</v>
      </c>
      <c r="IR24" s="140">
        <v>0.19270833333333326</v>
      </c>
      <c r="IS24" s="140">
        <v>0.19791666666666663</v>
      </c>
      <c r="IT24" s="140">
        <v>8.3333333333333259E-2</v>
      </c>
      <c r="IU24" s="140">
        <v>0.13541666666666663</v>
      </c>
      <c r="IV24" s="140">
        <v>0.140625</v>
      </c>
      <c r="IW24" s="140">
        <v>0.14583333333333326</v>
      </c>
      <c r="IX24" s="140">
        <v>0.15624999999999989</v>
      </c>
      <c r="IY24" s="140">
        <v>0.16145833333333337</v>
      </c>
      <c r="IZ24" s="140">
        <v>0.16666666666666663</v>
      </c>
      <c r="JA24" s="140">
        <v>0.17708333333333326</v>
      </c>
      <c r="JB24" s="140">
        <v>0.18749999999999989</v>
      </c>
      <c r="JC24" s="100">
        <v>64.36780924</v>
      </c>
      <c r="JD24" s="100">
        <v>74.382635499999992</v>
      </c>
      <c r="JE24" s="100">
        <v>79.541084479999995</v>
      </c>
      <c r="JF24" s="100">
        <v>80.096589899999998</v>
      </c>
      <c r="JG24" s="100">
        <v>80.66</v>
      </c>
      <c r="JH24" s="100">
        <v>81.810937539999998</v>
      </c>
      <c r="JI24" s="100">
        <v>82.398787620000007</v>
      </c>
      <c r="JJ24" s="100">
        <v>82.995268320000008</v>
      </c>
      <c r="JK24" s="100">
        <v>83.600393023419713</v>
      </c>
      <c r="JL24" s="100">
        <v>84.214444220000004</v>
      </c>
      <c r="JM24" s="100">
        <v>85.470078439999995</v>
      </c>
      <c r="JN24" s="100">
        <v>86.112051379999997</v>
      </c>
      <c r="JO24" s="100">
        <v>86.763784180000002</v>
      </c>
      <c r="JP24" s="100">
        <v>65.308224179999996</v>
      </c>
      <c r="JQ24" s="100">
        <v>69.242415679999993</v>
      </c>
      <c r="JR24" s="100">
        <v>69.662089659999992</v>
      </c>
      <c r="JS24" s="100">
        <v>70.086845220000001</v>
      </c>
      <c r="JT24" s="100">
        <v>70.952165699999995</v>
      </c>
      <c r="JU24" s="100">
        <v>71.392811280000004</v>
      </c>
      <c r="JV24" s="100">
        <v>71.83902239999999</v>
      </c>
      <c r="JW24" s="100">
        <v>72.748383239999995</v>
      </c>
      <c r="JX24" s="100">
        <v>73.68105482</v>
      </c>
      <c r="JY24" s="101" t="s">
        <v>369</v>
      </c>
      <c r="JZ24" s="101" t="s">
        <v>369</v>
      </c>
      <c r="KA24" s="101" t="s">
        <v>369</v>
      </c>
      <c r="KB24" s="101" t="s">
        <v>369</v>
      </c>
      <c r="KC24" s="101" t="s">
        <v>369</v>
      </c>
      <c r="KD24" s="101" t="s">
        <v>369</v>
      </c>
      <c r="KE24" s="101" t="s">
        <v>369</v>
      </c>
      <c r="KF24" s="101" t="s">
        <v>369</v>
      </c>
      <c r="KG24" s="101" t="s">
        <v>369</v>
      </c>
      <c r="KH24" s="101" t="s">
        <v>369</v>
      </c>
      <c r="KI24" s="101" t="s">
        <v>369</v>
      </c>
      <c r="KJ24" s="101" t="s">
        <v>369</v>
      </c>
      <c r="KK24" s="101" t="s">
        <v>369</v>
      </c>
      <c r="KL24" s="101" t="s">
        <v>369</v>
      </c>
      <c r="KM24" s="101" t="s">
        <v>369</v>
      </c>
      <c r="KN24" s="101" t="s">
        <v>369</v>
      </c>
      <c r="KO24" s="101" t="s">
        <v>369</v>
      </c>
      <c r="KP24" s="101" t="s">
        <v>369</v>
      </c>
      <c r="KQ24" s="101" t="s">
        <v>369</v>
      </c>
      <c r="KR24" s="101" t="s">
        <v>369</v>
      </c>
      <c r="KS24" s="100" t="s">
        <v>369</v>
      </c>
      <c r="KT24" s="100" t="s">
        <v>369</v>
      </c>
      <c r="KU24" s="140" t="s">
        <v>765</v>
      </c>
      <c r="KV24" s="140" t="s">
        <v>765</v>
      </c>
      <c r="KW24" s="140" t="s">
        <v>765</v>
      </c>
      <c r="KX24" s="140" t="s">
        <v>765</v>
      </c>
      <c r="KY24" s="140" t="s">
        <v>765</v>
      </c>
      <c r="KZ24" s="140" t="s">
        <v>765</v>
      </c>
      <c r="LA24" s="140" t="s">
        <v>765</v>
      </c>
      <c r="LB24" s="140" t="s">
        <v>765</v>
      </c>
      <c r="LC24" s="140" t="s">
        <v>765</v>
      </c>
      <c r="LD24" s="140" t="s">
        <v>765</v>
      </c>
      <c r="LE24" s="140">
        <v>0.14583333333333326</v>
      </c>
      <c r="LF24" s="140" t="s">
        <v>765</v>
      </c>
      <c r="LG24" s="140" t="s">
        <v>765</v>
      </c>
      <c r="LH24" s="140" t="s">
        <v>765</v>
      </c>
      <c r="LI24" s="140" t="s">
        <v>765</v>
      </c>
      <c r="LJ24" s="140" t="s">
        <v>765</v>
      </c>
      <c r="LK24" s="140" t="s">
        <v>765</v>
      </c>
      <c r="LL24" s="140">
        <v>0.16145833333333337</v>
      </c>
      <c r="LM24" s="140">
        <v>0.18749999999999989</v>
      </c>
      <c r="LN24" s="140" t="s">
        <v>765</v>
      </c>
      <c r="LO24" s="140" t="s">
        <v>765</v>
      </c>
      <c r="LP24" s="140" t="s">
        <v>765</v>
      </c>
      <c r="LQ24" s="140">
        <v>0.13541666666666663</v>
      </c>
      <c r="LR24" s="140">
        <v>0.13541666666666663</v>
      </c>
      <c r="LS24" s="140" t="s">
        <v>765</v>
      </c>
      <c r="LT24" s="140">
        <v>0</v>
      </c>
      <c r="LU24" s="140" t="s">
        <v>765</v>
      </c>
      <c r="LV24" s="101" t="s">
        <v>765</v>
      </c>
      <c r="LW24" s="101" t="s">
        <v>765</v>
      </c>
      <c r="LX24" s="101" t="s">
        <v>765</v>
      </c>
      <c r="LY24" s="101" t="s">
        <v>765</v>
      </c>
      <c r="LZ24" s="101" t="s">
        <v>765</v>
      </c>
      <c r="MA24" s="101" t="s">
        <v>765</v>
      </c>
      <c r="MB24" s="101" t="s">
        <v>765</v>
      </c>
      <c r="MC24" s="101" t="s">
        <v>765</v>
      </c>
      <c r="MD24" s="101" t="s">
        <v>765</v>
      </c>
      <c r="ME24" s="101" t="s">
        <v>765</v>
      </c>
      <c r="MF24" s="101" t="s">
        <v>765</v>
      </c>
      <c r="MG24" s="101" t="s">
        <v>765</v>
      </c>
      <c r="MH24" s="101" t="s">
        <v>765</v>
      </c>
      <c r="MI24" s="101" t="s">
        <v>765</v>
      </c>
      <c r="MJ24" s="101" t="s">
        <v>765</v>
      </c>
      <c r="MK24" s="101" t="s">
        <v>765</v>
      </c>
      <c r="ML24" s="101" t="s">
        <v>765</v>
      </c>
      <c r="MM24" s="101" t="s">
        <v>765</v>
      </c>
      <c r="MN24" s="101" t="s">
        <v>765</v>
      </c>
      <c r="MO24" s="101" t="s">
        <v>765</v>
      </c>
      <c r="MP24" s="101" t="s">
        <v>765</v>
      </c>
      <c r="MQ24" s="101" t="s">
        <v>765</v>
      </c>
      <c r="MR24" s="101" t="s">
        <v>765</v>
      </c>
      <c r="MS24" s="101" t="s">
        <v>765</v>
      </c>
      <c r="MT24" s="101" t="s">
        <v>765</v>
      </c>
      <c r="MU24" s="101" t="s">
        <v>765</v>
      </c>
      <c r="MV24" s="101" t="s">
        <v>765</v>
      </c>
      <c r="MW24" s="101" t="s">
        <v>765</v>
      </c>
      <c r="MX24" s="101" t="s">
        <v>765</v>
      </c>
      <c r="MY24" s="101" t="s">
        <v>765</v>
      </c>
      <c r="MZ24" s="101" t="s">
        <v>765</v>
      </c>
      <c r="NA24" s="101" t="s">
        <v>765</v>
      </c>
      <c r="NB24" s="101" t="s">
        <v>765</v>
      </c>
      <c r="NC24" s="101" t="s">
        <v>765</v>
      </c>
      <c r="ND24" s="101" t="s">
        <v>765</v>
      </c>
      <c r="NE24" s="101" t="s">
        <v>765</v>
      </c>
      <c r="NF24" s="101" t="s">
        <v>765</v>
      </c>
      <c r="NG24" s="101" t="s">
        <v>765</v>
      </c>
      <c r="NH24" s="101" t="s">
        <v>765</v>
      </c>
      <c r="NI24" s="101" t="s">
        <v>765</v>
      </c>
      <c r="NJ24" s="101" t="s">
        <v>765</v>
      </c>
      <c r="NK24" s="101" t="s">
        <v>765</v>
      </c>
      <c r="NL24" s="101" t="s">
        <v>765</v>
      </c>
      <c r="NM24" s="101" t="s">
        <v>765</v>
      </c>
      <c r="NN24" s="101" t="s">
        <v>765</v>
      </c>
      <c r="NO24" s="101" t="s">
        <v>765</v>
      </c>
      <c r="NP24" s="101" t="s">
        <v>765</v>
      </c>
      <c r="NQ24" s="101" t="s">
        <v>765</v>
      </c>
      <c r="NR24" s="101" t="s">
        <v>765</v>
      </c>
      <c r="NS24" s="101" t="s">
        <v>765</v>
      </c>
      <c r="NT24" s="101" t="s">
        <v>765</v>
      </c>
      <c r="NU24" s="101" t="s">
        <v>765</v>
      </c>
      <c r="NV24" s="101" t="s">
        <v>765</v>
      </c>
      <c r="NW24" s="101" t="s">
        <v>765</v>
      </c>
      <c r="NZ24" s="139">
        <v>0.08</v>
      </c>
      <c r="OA24" s="101">
        <v>63.505740265425004</v>
      </c>
      <c r="OB24" s="101">
        <v>63.693049434717906</v>
      </c>
      <c r="OC24" s="101">
        <v>63.629705712000003</v>
      </c>
      <c r="OD24" s="101">
        <v>63.385316666666675</v>
      </c>
      <c r="OE24" s="101">
        <v>63.693049434717906</v>
      </c>
      <c r="OF24" s="101">
        <v>63.629705712000003</v>
      </c>
      <c r="OG24" s="101">
        <v>63.268304280133329</v>
      </c>
      <c r="OH24" s="101">
        <v>63.268304280133329</v>
      </c>
      <c r="OI24" s="101">
        <v>63.505740265425004</v>
      </c>
      <c r="OJ24" s="101">
        <v>64.02444240949167</v>
      </c>
      <c r="OK24" s="101">
        <v>63.385316666666675</v>
      </c>
      <c r="OL24" s="101">
        <v>63.268304280133329</v>
      </c>
      <c r="OM24" s="101">
        <v>63.268304280133329</v>
      </c>
      <c r="ON24" s="101">
        <v>63.505740265425004</v>
      </c>
      <c r="OO24" s="101">
        <v>63.629705712000003</v>
      </c>
      <c r="OP24" s="101">
        <v>63.693049434717906</v>
      </c>
      <c r="OQ24" s="101">
        <v>63.956138160354172</v>
      </c>
      <c r="OR24" s="101">
        <v>63.5672313660125</v>
      </c>
      <c r="OS24" s="101">
        <v>63.888883633900001</v>
      </c>
      <c r="OT24" s="101">
        <v>63.629705712000003</v>
      </c>
      <c r="OU24" s="101">
        <v>63.5672313660125</v>
      </c>
      <c r="OV24" s="101">
        <v>63.629705712000003</v>
      </c>
      <c r="OW24" s="101">
        <v>63.268304280133329</v>
      </c>
      <c r="OX24" s="101">
        <v>63.268304280133329</v>
      </c>
      <c r="OY24" s="101">
        <v>63.629705712000003</v>
      </c>
      <c r="OZ24" s="101">
        <v>74.2072</v>
      </c>
      <c r="PA24" s="101">
        <v>63.629705712000003</v>
      </c>
      <c r="PB24" s="101">
        <v>0</v>
      </c>
      <c r="PC24" s="101">
        <v>0</v>
      </c>
      <c r="PD24" s="101">
        <v>0</v>
      </c>
      <c r="PE24" s="101">
        <v>0</v>
      </c>
      <c r="PF24" s="101">
        <v>0</v>
      </c>
      <c r="PG24" s="101">
        <v>0</v>
      </c>
      <c r="PH24" s="101">
        <v>0</v>
      </c>
      <c r="PI24" s="101">
        <v>0</v>
      </c>
      <c r="PJ24" s="101">
        <v>0</v>
      </c>
      <c r="PK24" s="101">
        <v>0</v>
      </c>
      <c r="PL24" s="101">
        <v>0</v>
      </c>
      <c r="PM24" s="101">
        <v>0</v>
      </c>
      <c r="PN24" s="101">
        <v>0</v>
      </c>
      <c r="PO24" s="101">
        <v>0</v>
      </c>
      <c r="PP24" s="101">
        <v>0</v>
      </c>
      <c r="PQ24" s="101">
        <v>0</v>
      </c>
      <c r="PR24" s="101">
        <v>0</v>
      </c>
      <c r="PS24" s="101">
        <v>0</v>
      </c>
      <c r="PT24" s="101">
        <v>0</v>
      </c>
      <c r="PU24" s="101">
        <v>0</v>
      </c>
      <c r="PV24" s="101">
        <v>0</v>
      </c>
      <c r="PW24" s="101">
        <v>0</v>
      </c>
      <c r="PX24" s="101">
        <v>0</v>
      </c>
      <c r="PY24" s="101">
        <v>0</v>
      </c>
      <c r="PZ24" s="101">
        <v>0</v>
      </c>
      <c r="QA24" s="101">
        <v>0</v>
      </c>
      <c r="QB24" s="101">
        <v>0</v>
      </c>
      <c r="QC24" s="101">
        <v>0</v>
      </c>
      <c r="QD24" s="101">
        <v>18.43031692488195</v>
      </c>
      <c r="QE24" s="101">
        <v>0</v>
      </c>
      <c r="QF24" s="101">
        <v>15.229791013333331</v>
      </c>
      <c r="QG24" s="101">
        <v>18.422433407819838</v>
      </c>
      <c r="QH24" s="101">
        <v>0</v>
      </c>
      <c r="QI24" s="101">
        <v>0</v>
      </c>
      <c r="QJ24" s="101">
        <v>14.020988006454761</v>
      </c>
      <c r="QK24" s="101">
        <v>0</v>
      </c>
      <c r="QL24" s="101">
        <v>21.866694534864919</v>
      </c>
      <c r="QM24" s="101">
        <v>15.229791013333331</v>
      </c>
      <c r="QN24" s="101">
        <v>12.366437999969387</v>
      </c>
      <c r="QO24" s="101">
        <v>13.177838756987574</v>
      </c>
      <c r="QP24" s="101">
        <v>0</v>
      </c>
      <c r="QQ24" s="101">
        <v>0</v>
      </c>
      <c r="QR24" s="101">
        <v>19.127022745245789</v>
      </c>
      <c r="QS24" s="101">
        <v>0</v>
      </c>
      <c r="QT24" s="101">
        <v>0</v>
      </c>
      <c r="QU24" s="101">
        <v>20.440196609351098</v>
      </c>
      <c r="QV24" s="101">
        <v>0</v>
      </c>
      <c r="QW24" s="101">
        <v>0</v>
      </c>
      <c r="QX24" s="101">
        <v>0</v>
      </c>
      <c r="QY24" s="101">
        <v>0</v>
      </c>
      <c r="QZ24" s="101">
        <v>0</v>
      </c>
      <c r="RA24" s="101">
        <v>0</v>
      </c>
      <c r="RB24" s="101">
        <v>0</v>
      </c>
      <c r="RC24" s="101">
        <v>0</v>
      </c>
      <c r="RD24" s="101">
        <v>63.505740265425004</v>
      </c>
      <c r="RE24" s="101">
        <v>82.123366359599856</v>
      </c>
      <c r="RF24" s="101">
        <v>63.629705712000003</v>
      </c>
      <c r="RG24" s="101">
        <v>78.615107680000008</v>
      </c>
      <c r="RH24" s="101">
        <v>82.115482842537745</v>
      </c>
      <c r="RI24" s="101">
        <v>63.629705712000003</v>
      </c>
      <c r="RJ24" s="101">
        <v>63.268304280133329</v>
      </c>
      <c r="RK24" s="101">
        <v>77.289292286588093</v>
      </c>
      <c r="RL24" s="101">
        <v>63.505740265425004</v>
      </c>
      <c r="RM24" s="101">
        <v>85.891136944356589</v>
      </c>
      <c r="RN24" s="101">
        <v>78.615107680000008</v>
      </c>
      <c r="RO24" s="101">
        <v>75.634742280102714</v>
      </c>
      <c r="RP24" s="101">
        <v>76.446143037120905</v>
      </c>
      <c r="RQ24" s="101">
        <v>63.505740265425004</v>
      </c>
      <c r="RR24" s="101">
        <v>63.629705712000003</v>
      </c>
      <c r="RS24" s="101">
        <v>82.820072179963688</v>
      </c>
      <c r="RT24" s="101">
        <v>63.956138160354172</v>
      </c>
      <c r="RU24" s="101">
        <v>63.5672313660125</v>
      </c>
      <c r="RV24" s="101">
        <v>84.329080243251099</v>
      </c>
      <c r="RW24" s="101">
        <v>63.629705712000003</v>
      </c>
      <c r="RX24" s="101">
        <v>63.5672313660125</v>
      </c>
      <c r="RY24" s="101">
        <v>63.629705712000003</v>
      </c>
      <c r="RZ24" s="101">
        <v>63.268304280133329</v>
      </c>
      <c r="SA24" s="101">
        <v>63.268304280133329</v>
      </c>
      <c r="SB24" s="101">
        <v>63.629705712000003</v>
      </c>
      <c r="SC24" s="101">
        <v>74.2072</v>
      </c>
      <c r="SD24" s="101">
        <v>63.629705712000003</v>
      </c>
      <c r="SE24" s="101">
        <v>66.266859407400005</v>
      </c>
      <c r="SF24" s="101">
        <v>66.462312453618694</v>
      </c>
      <c r="SG24" s="101">
        <v>66.396214656000012</v>
      </c>
      <c r="SH24" s="101">
        <v>66.141200000000012</v>
      </c>
      <c r="SI24" s="101">
        <v>66.462312453618694</v>
      </c>
      <c r="SJ24" s="101">
        <v>66.396214656000012</v>
      </c>
      <c r="SK24" s="101">
        <v>66.01910011839999</v>
      </c>
      <c r="SL24" s="101">
        <v>66.01910011839999</v>
      </c>
      <c r="SM24" s="101">
        <v>66.266859407400005</v>
      </c>
      <c r="SN24" s="101">
        <v>66.808113818600006</v>
      </c>
      <c r="SO24" s="101">
        <v>66.141200000000012</v>
      </c>
      <c r="SP24" s="101">
        <v>66.01910011839999</v>
      </c>
      <c r="SQ24" s="101">
        <v>66.01910011839999</v>
      </c>
      <c r="SR24" s="101">
        <v>66.266859407400005</v>
      </c>
      <c r="SS24" s="101">
        <v>66.396214656000012</v>
      </c>
      <c r="ST24" s="101">
        <v>66.462312453618694</v>
      </c>
      <c r="SU24" s="101">
        <v>66.736839819500005</v>
      </c>
      <c r="SV24" s="101">
        <v>66.331024034099997</v>
      </c>
      <c r="SW24" s="101">
        <v>66.666661183200006</v>
      </c>
      <c r="SX24" s="101">
        <v>66.396214656000012</v>
      </c>
      <c r="SY24" s="101">
        <v>66.331024034099997</v>
      </c>
      <c r="SZ24" s="101">
        <v>66.396214656000012</v>
      </c>
      <c r="TA24" s="101">
        <v>66.01910011839999</v>
      </c>
      <c r="TB24" s="101">
        <v>66.01910011839999</v>
      </c>
      <c r="TC24" s="101">
        <v>66.396214656000012</v>
      </c>
      <c r="TD24" s="101">
        <v>66.141199999999998</v>
      </c>
      <c r="TE24" s="101">
        <v>66.396214656000012</v>
      </c>
    </row>
    <row r="25" spans="1:525" s="112" customFormat="1" ht="15" customHeight="1" x14ac:dyDescent="0.2">
      <c r="A25" s="12" t="s">
        <v>99</v>
      </c>
      <c r="B25" s="12" t="s">
        <v>17</v>
      </c>
      <c r="C25" s="14">
        <v>100353900</v>
      </c>
      <c r="D25" s="13" t="s">
        <v>539</v>
      </c>
      <c r="E25" s="14" t="s">
        <v>199</v>
      </c>
      <c r="F25" s="126" t="s">
        <v>541</v>
      </c>
      <c r="G25" s="14">
        <v>144</v>
      </c>
      <c r="H25" s="14"/>
      <c r="I25" s="126" t="s">
        <v>133</v>
      </c>
      <c r="J25" s="14" t="s">
        <v>133</v>
      </c>
      <c r="K25" s="127" t="s">
        <v>133</v>
      </c>
      <c r="L25" s="15" t="s">
        <v>56</v>
      </c>
      <c r="M25" s="14" t="s">
        <v>19</v>
      </c>
      <c r="N25" s="128" t="s">
        <v>57</v>
      </c>
      <c r="O25" s="128" t="s">
        <v>142</v>
      </c>
      <c r="P25" s="128">
        <v>1</v>
      </c>
      <c r="Q25" s="128" t="s">
        <v>20</v>
      </c>
      <c r="R25" s="128" t="s">
        <v>21</v>
      </c>
      <c r="S25" s="129">
        <v>0.12</v>
      </c>
      <c r="T25" s="130">
        <v>0</v>
      </c>
      <c r="U25" s="100" t="s">
        <v>369</v>
      </c>
      <c r="V25" s="131">
        <v>0</v>
      </c>
      <c r="W25" s="131">
        <v>0</v>
      </c>
      <c r="X25" s="131"/>
      <c r="Y25" s="131">
        <v>0.19</v>
      </c>
      <c r="Z25" s="131">
        <v>0.20499999999999999</v>
      </c>
      <c r="AA25" s="131">
        <v>0.2</v>
      </c>
      <c r="AB25" s="131">
        <v>0.18</v>
      </c>
      <c r="AC25" s="131">
        <v>0.20499999999999999</v>
      </c>
      <c r="AD25" s="131">
        <v>0.2</v>
      </c>
      <c r="AE25" s="131">
        <v>0.17</v>
      </c>
      <c r="AF25" s="131">
        <v>0.17</v>
      </c>
      <c r="AG25" s="131">
        <v>0.19</v>
      </c>
      <c r="AH25" s="131">
        <v>0.23</v>
      </c>
      <c r="AI25" s="131">
        <v>0.18</v>
      </c>
      <c r="AJ25" s="131">
        <v>0.17</v>
      </c>
      <c r="AK25" s="131">
        <v>0.17</v>
      </c>
      <c r="AL25" s="131">
        <v>0.19</v>
      </c>
      <c r="AM25" s="131">
        <v>0.2</v>
      </c>
      <c r="AN25" s="131">
        <v>0.20499999999999999</v>
      </c>
      <c r="AO25" s="131">
        <v>0.22500000000000001</v>
      </c>
      <c r="AP25" s="131">
        <v>0.19500000000000001</v>
      </c>
      <c r="AQ25" s="131">
        <v>0.22</v>
      </c>
      <c r="AR25" s="131">
        <v>0.2</v>
      </c>
      <c r="AS25" s="131">
        <v>0.19500000000000001</v>
      </c>
      <c r="AT25" s="131">
        <v>0.2</v>
      </c>
      <c r="AU25" s="131">
        <v>0.17</v>
      </c>
      <c r="AV25" s="131">
        <v>0.17</v>
      </c>
      <c r="AW25" s="131">
        <v>0.2</v>
      </c>
      <c r="AX25" s="131">
        <v>0.18</v>
      </c>
      <c r="AY25" s="131">
        <v>0.2</v>
      </c>
      <c r="AZ25" s="131">
        <v>0.04</v>
      </c>
      <c r="BA25" s="131">
        <v>0.04</v>
      </c>
      <c r="BB25" s="131">
        <v>0.04</v>
      </c>
      <c r="BC25" s="131">
        <v>0.04</v>
      </c>
      <c r="BD25" s="131">
        <v>0.04</v>
      </c>
      <c r="BE25" s="131">
        <v>0.04</v>
      </c>
      <c r="BF25" s="131">
        <v>0.04</v>
      </c>
      <c r="BG25" s="131">
        <v>0.04</v>
      </c>
      <c r="BH25" s="131">
        <v>0.04</v>
      </c>
      <c r="BI25" s="131">
        <v>0.04</v>
      </c>
      <c r="BJ25" s="131">
        <v>0.04</v>
      </c>
      <c r="BK25" s="131">
        <v>0.04</v>
      </c>
      <c r="BL25" s="131">
        <v>0.04</v>
      </c>
      <c r="BM25" s="131">
        <v>0.04</v>
      </c>
      <c r="BN25" s="131">
        <v>0.04</v>
      </c>
      <c r="BO25" s="131">
        <v>0.04</v>
      </c>
      <c r="BP25" s="131">
        <v>0.04</v>
      </c>
      <c r="BQ25" s="131">
        <v>0.04</v>
      </c>
      <c r="BR25" s="131">
        <v>0.04</v>
      </c>
      <c r="BS25" s="131">
        <v>0.04</v>
      </c>
      <c r="BT25" s="131">
        <v>0.04</v>
      </c>
      <c r="BU25" s="131">
        <v>0.04</v>
      </c>
      <c r="BV25" s="131">
        <v>0.04</v>
      </c>
      <c r="BW25" s="131">
        <v>0.04</v>
      </c>
      <c r="BX25" s="131">
        <v>0.04</v>
      </c>
      <c r="BY25" s="131">
        <v>0.18</v>
      </c>
      <c r="BZ25" s="131">
        <v>0.04</v>
      </c>
      <c r="CA25" s="131" t="s">
        <v>369</v>
      </c>
      <c r="CB25" s="131">
        <v>0.20499999999999999</v>
      </c>
      <c r="CC25" s="131" t="s">
        <v>369</v>
      </c>
      <c r="CD25" s="131">
        <v>0.18</v>
      </c>
      <c r="CE25" s="131">
        <v>0.20499999999999999</v>
      </c>
      <c r="CF25" s="131" t="s">
        <v>369</v>
      </c>
      <c r="CG25" s="131" t="s">
        <v>369</v>
      </c>
      <c r="CH25" s="131">
        <v>0.17</v>
      </c>
      <c r="CI25" s="131" t="s">
        <v>369</v>
      </c>
      <c r="CJ25" s="131">
        <v>0.23</v>
      </c>
      <c r="CK25" s="131">
        <v>0.18</v>
      </c>
      <c r="CL25" s="131">
        <v>0.17</v>
      </c>
      <c r="CM25" s="131">
        <v>0.17</v>
      </c>
      <c r="CN25" s="131" t="s">
        <v>369</v>
      </c>
      <c r="CO25" s="131" t="s">
        <v>369</v>
      </c>
      <c r="CP25" s="131">
        <v>0.20499999999999999</v>
      </c>
      <c r="CQ25" s="131" t="s">
        <v>369</v>
      </c>
      <c r="CR25" s="131" t="s">
        <v>369</v>
      </c>
      <c r="CS25" s="131">
        <v>0.22</v>
      </c>
      <c r="CT25" s="131" t="s">
        <v>369</v>
      </c>
      <c r="CU25" s="131" t="s">
        <v>369</v>
      </c>
      <c r="CV25" s="131" t="s">
        <v>369</v>
      </c>
      <c r="CW25" s="131" t="s">
        <v>369</v>
      </c>
      <c r="CX25" s="131" t="s">
        <v>369</v>
      </c>
      <c r="CY25" s="131" t="s">
        <v>369</v>
      </c>
      <c r="CZ25" s="131" t="s">
        <v>369</v>
      </c>
      <c r="DA25" s="131" t="s">
        <v>369</v>
      </c>
      <c r="DB25" s="131" t="s">
        <v>369</v>
      </c>
      <c r="DC25" s="131">
        <v>0.33050000000000002</v>
      </c>
      <c r="DD25" s="131" t="s">
        <v>369</v>
      </c>
      <c r="DE25" s="131">
        <v>0.33</v>
      </c>
      <c r="DF25" s="131">
        <v>0.33</v>
      </c>
      <c r="DG25" s="131" t="s">
        <v>369</v>
      </c>
      <c r="DH25" s="131" t="s">
        <v>369</v>
      </c>
      <c r="DI25" s="131">
        <v>0.33050000000000002</v>
      </c>
      <c r="DJ25" s="131" t="s">
        <v>369</v>
      </c>
      <c r="DK25" s="131">
        <v>0.33054</v>
      </c>
      <c r="DL25" s="131">
        <v>0.33</v>
      </c>
      <c r="DM25" s="131">
        <v>0.19750000000000001</v>
      </c>
      <c r="DN25" s="131">
        <v>0.46050000000000002</v>
      </c>
      <c r="DO25" s="131" t="s">
        <v>369</v>
      </c>
      <c r="DP25" s="131" t="s">
        <v>369</v>
      </c>
      <c r="DQ25" s="131">
        <v>0.66</v>
      </c>
      <c r="DR25" s="131" t="s">
        <v>369</v>
      </c>
      <c r="DS25" s="131" t="s">
        <v>369</v>
      </c>
      <c r="DT25" s="131">
        <v>0.32929999999999998</v>
      </c>
      <c r="DU25" s="131" t="s">
        <v>369</v>
      </c>
      <c r="DV25" s="131" t="s">
        <v>369</v>
      </c>
      <c r="DW25" s="131" t="s">
        <v>369</v>
      </c>
      <c r="DX25" s="131" t="s">
        <v>369</v>
      </c>
      <c r="DY25" s="131" t="s">
        <v>369</v>
      </c>
      <c r="DZ25" s="131" t="s">
        <v>369</v>
      </c>
      <c r="EA25" s="131" t="s">
        <v>369</v>
      </c>
      <c r="EB25" s="131" t="s">
        <v>369</v>
      </c>
      <c r="EC25" s="131" t="s">
        <v>369</v>
      </c>
      <c r="ED25" s="131">
        <v>0.60664150943396211</v>
      </c>
      <c r="EE25" s="131" t="s">
        <v>369</v>
      </c>
      <c r="EF25" s="131">
        <v>0.55707317073170715</v>
      </c>
      <c r="EG25" s="131">
        <v>0.60603773584905651</v>
      </c>
      <c r="EH25" s="131" t="s">
        <v>369</v>
      </c>
      <c r="EI25" s="131" t="s">
        <v>369</v>
      </c>
      <c r="EJ25" s="131">
        <v>0.53889156626506018</v>
      </c>
      <c r="EK25" s="131" t="s">
        <v>369</v>
      </c>
      <c r="EL25" s="131">
        <v>0.65885506493506485</v>
      </c>
      <c r="EM25" s="131">
        <v>0.55707317073170715</v>
      </c>
      <c r="EN25" s="131">
        <v>0.38506024096385549</v>
      </c>
      <c r="EO25" s="131">
        <v>0.46050000000000002</v>
      </c>
      <c r="EP25" s="131" t="s">
        <v>369</v>
      </c>
      <c r="EQ25" s="131" t="s">
        <v>369</v>
      </c>
      <c r="ER25" s="131">
        <v>0.66</v>
      </c>
      <c r="ES25" s="131" t="s">
        <v>369</v>
      </c>
      <c r="ET25" s="131" t="s">
        <v>369</v>
      </c>
      <c r="EU25" s="131">
        <v>0.63606153846153823</v>
      </c>
      <c r="EV25" s="131" t="s">
        <v>369</v>
      </c>
      <c r="EW25" s="131" t="s">
        <v>369</v>
      </c>
      <c r="EX25" s="131" t="s">
        <v>369</v>
      </c>
      <c r="EY25" s="131" t="s">
        <v>369</v>
      </c>
      <c r="EZ25" s="131" t="s">
        <v>369</v>
      </c>
      <c r="FA25" s="131" t="s">
        <v>369</v>
      </c>
      <c r="FB25" s="131" t="s">
        <v>369</v>
      </c>
      <c r="FC25" s="131" t="s">
        <v>369</v>
      </c>
      <c r="FD25" s="132">
        <v>0.15624999999999989</v>
      </c>
      <c r="FE25" s="132">
        <v>0.17187499999999989</v>
      </c>
      <c r="FF25" s="132">
        <v>0.16666666666666663</v>
      </c>
      <c r="FG25" s="132">
        <v>0.14583333333333326</v>
      </c>
      <c r="FH25" s="132">
        <v>0.17187499999999989</v>
      </c>
      <c r="FI25" s="132">
        <v>0.16666666666666663</v>
      </c>
      <c r="FJ25" s="132">
        <v>0.13541666666666663</v>
      </c>
      <c r="FK25" s="132">
        <v>0.13541666666666663</v>
      </c>
      <c r="FL25" s="132">
        <v>0.15624999999999989</v>
      </c>
      <c r="FM25" s="132">
        <v>0.19791666666666663</v>
      </c>
      <c r="FN25" s="132">
        <v>0.14583333333333326</v>
      </c>
      <c r="FO25" s="132">
        <v>0.13541666666666663</v>
      </c>
      <c r="FP25" s="132">
        <v>0.13541666666666663</v>
      </c>
      <c r="FQ25" s="132">
        <v>0.15624999999999989</v>
      </c>
      <c r="FR25" s="132">
        <v>0.16666666666666663</v>
      </c>
      <c r="FS25" s="132">
        <v>0.17187499999999989</v>
      </c>
      <c r="FT25" s="132">
        <v>0.19270833333333326</v>
      </c>
      <c r="FU25" s="132">
        <v>0.16145833333333337</v>
      </c>
      <c r="FV25" s="132">
        <v>0.18749999999999989</v>
      </c>
      <c r="FW25" s="132">
        <v>0.16666666666666663</v>
      </c>
      <c r="FX25" s="132">
        <v>0.16145833333333337</v>
      </c>
      <c r="FY25" s="132">
        <v>0.16666666666666663</v>
      </c>
      <c r="FZ25" s="132">
        <v>0.13541666666666663</v>
      </c>
      <c r="GA25" s="132">
        <v>0.13541666666666663</v>
      </c>
      <c r="GB25" s="132">
        <v>0.16666666666666663</v>
      </c>
      <c r="GC25" s="132">
        <v>0</v>
      </c>
      <c r="GD25" s="132">
        <v>0.16666666666666663</v>
      </c>
      <c r="GE25" s="100">
        <v>63.219386770000007</v>
      </c>
      <c r="GF25" s="100">
        <v>64.602188162035091</v>
      </c>
      <c r="GG25" s="100">
        <v>64.134578160000004</v>
      </c>
      <c r="GH25" s="100">
        <v>62.33</v>
      </c>
      <c r="GI25" s="100">
        <v>64.602188162035091</v>
      </c>
      <c r="GJ25" s="100">
        <v>64.134578160000004</v>
      </c>
      <c r="GK25" s="100">
        <v>61.46535824</v>
      </c>
      <c r="GL25" s="100">
        <v>61.46535824</v>
      </c>
      <c r="GM25" s="100">
        <v>63.219386770000007</v>
      </c>
      <c r="GN25" s="100">
        <v>67.046698090000007</v>
      </c>
      <c r="GO25" s="100">
        <v>62.33</v>
      </c>
      <c r="GP25" s="100">
        <v>61.46535824</v>
      </c>
      <c r="GQ25" s="100">
        <v>61.46535824</v>
      </c>
      <c r="GR25" s="100">
        <v>63.219386770000007</v>
      </c>
      <c r="GS25" s="100">
        <v>64.134578160000004</v>
      </c>
      <c r="GT25" s="100">
        <v>64.602188162035091</v>
      </c>
      <c r="GU25" s="100">
        <v>66.543071690000005</v>
      </c>
      <c r="GV25" s="100">
        <v>63.673647809999999</v>
      </c>
      <c r="GW25" s="100">
        <v>66.046987219999991</v>
      </c>
      <c r="GX25" s="100">
        <v>64.134578160000004</v>
      </c>
      <c r="GY25" s="100">
        <v>63.673647809999999</v>
      </c>
      <c r="GZ25" s="100">
        <v>64.134578160000004</v>
      </c>
      <c r="HA25" s="100">
        <v>61.46535824</v>
      </c>
      <c r="HB25" s="100">
        <v>61.46535824</v>
      </c>
      <c r="HC25" s="100">
        <v>64.134578160000004</v>
      </c>
      <c r="HD25" s="100">
        <v>62.33</v>
      </c>
      <c r="HE25" s="100">
        <v>64.134578160000004</v>
      </c>
      <c r="HF25" s="100" t="s">
        <v>369</v>
      </c>
      <c r="HG25" s="100" t="s">
        <v>369</v>
      </c>
      <c r="HH25" s="100" t="s">
        <v>369</v>
      </c>
      <c r="HI25" s="100" t="s">
        <v>369</v>
      </c>
      <c r="HJ25" s="100" t="s">
        <v>369</v>
      </c>
      <c r="HK25" s="100" t="s">
        <v>369</v>
      </c>
      <c r="HL25" s="100" t="s">
        <v>369</v>
      </c>
      <c r="HM25" s="100" t="s">
        <v>369</v>
      </c>
      <c r="HN25" s="100" t="s">
        <v>369</v>
      </c>
      <c r="HO25" s="100" t="s">
        <v>369</v>
      </c>
      <c r="HP25" s="100" t="s">
        <v>369</v>
      </c>
      <c r="HQ25" s="100" t="s">
        <v>369</v>
      </c>
      <c r="HR25" s="100" t="s">
        <v>369</v>
      </c>
      <c r="HS25" s="100" t="s">
        <v>369</v>
      </c>
      <c r="HT25" s="100" t="s">
        <v>369</v>
      </c>
      <c r="HU25" s="100" t="s">
        <v>369</v>
      </c>
      <c r="HV25" s="100" t="s">
        <v>369</v>
      </c>
      <c r="HW25" s="100" t="s">
        <v>369</v>
      </c>
      <c r="HX25" s="100" t="s">
        <v>369</v>
      </c>
      <c r="HY25" s="100" t="s">
        <v>369</v>
      </c>
      <c r="HZ25" s="100" t="s">
        <v>369</v>
      </c>
      <c r="IA25" s="100" t="s">
        <v>369</v>
      </c>
      <c r="IB25" s="100" t="s">
        <v>369</v>
      </c>
      <c r="IC25" s="100" t="s">
        <v>369</v>
      </c>
      <c r="ID25" s="100" t="s">
        <v>369</v>
      </c>
      <c r="IE25" s="100" t="s">
        <v>369</v>
      </c>
      <c r="IF25" s="100" t="s">
        <v>369</v>
      </c>
      <c r="IG25" s="132">
        <v>0</v>
      </c>
      <c r="IH25" s="132">
        <v>8.3333333333333259E-2</v>
      </c>
      <c r="II25" s="132">
        <v>0.13541666666666663</v>
      </c>
      <c r="IJ25" s="132">
        <v>0.140625</v>
      </c>
      <c r="IK25" s="132">
        <v>0.14583333333333326</v>
      </c>
      <c r="IL25" s="132">
        <v>0.15624999999999989</v>
      </c>
      <c r="IM25" s="132">
        <v>0.16145833333333337</v>
      </c>
      <c r="IN25" s="132">
        <v>0.16666666666666663</v>
      </c>
      <c r="IO25" s="132">
        <v>0.17187499999999989</v>
      </c>
      <c r="IP25" s="132">
        <v>0.17708333333333326</v>
      </c>
      <c r="IQ25" s="132">
        <v>0.18749999999999989</v>
      </c>
      <c r="IR25" s="132">
        <v>0.19270833333333326</v>
      </c>
      <c r="IS25" s="132">
        <v>0.19791666666666663</v>
      </c>
      <c r="IT25" s="132">
        <v>8.3333333333333259E-2</v>
      </c>
      <c r="IU25" s="132">
        <v>0.13541666666666663</v>
      </c>
      <c r="IV25" s="132">
        <v>0.140625</v>
      </c>
      <c r="IW25" s="132">
        <v>0.14583333333333326</v>
      </c>
      <c r="IX25" s="132">
        <v>0.15624999999999989</v>
      </c>
      <c r="IY25" s="132">
        <v>0.16145833333333337</v>
      </c>
      <c r="IZ25" s="132">
        <v>0.16666666666666663</v>
      </c>
      <c r="JA25" s="132">
        <v>0.17708333333333326</v>
      </c>
      <c r="JB25" s="132">
        <v>0.18749999999999989</v>
      </c>
      <c r="JC25" s="100">
        <v>49.740212620000001</v>
      </c>
      <c r="JD25" s="100">
        <v>57.479167749999995</v>
      </c>
      <c r="JE25" s="100">
        <v>61.46535824</v>
      </c>
      <c r="JF25" s="100">
        <v>61.894624949999994</v>
      </c>
      <c r="JG25" s="100">
        <v>62.33</v>
      </c>
      <c r="JH25" s="100">
        <v>63.219386770000007</v>
      </c>
      <c r="JI25" s="100">
        <v>63.673647809999999</v>
      </c>
      <c r="JJ25" s="100">
        <v>64.134578160000004</v>
      </c>
      <c r="JK25" s="100">
        <v>64.602188162035091</v>
      </c>
      <c r="JL25" s="100">
        <v>65.07669611</v>
      </c>
      <c r="JM25" s="100">
        <v>66.046987219999991</v>
      </c>
      <c r="JN25" s="100">
        <v>66.543071690000005</v>
      </c>
      <c r="JO25" s="100">
        <v>67.046698090000007</v>
      </c>
      <c r="JP25" s="100">
        <v>50.46691809</v>
      </c>
      <c r="JQ25" s="100">
        <v>53.507063840000001</v>
      </c>
      <c r="JR25" s="100">
        <v>53.831366829999993</v>
      </c>
      <c r="JS25" s="100">
        <v>54.159596610000001</v>
      </c>
      <c r="JT25" s="100">
        <v>54.828272849999998</v>
      </c>
      <c r="JU25" s="100">
        <v>55.168781639999999</v>
      </c>
      <c r="JV25" s="100">
        <v>55.5135912</v>
      </c>
      <c r="JW25" s="100">
        <v>56.216299620000001</v>
      </c>
      <c r="JX25" s="100">
        <v>56.93702141</v>
      </c>
      <c r="JY25" s="100" t="s">
        <v>369</v>
      </c>
      <c r="JZ25" s="100" t="s">
        <v>369</v>
      </c>
      <c r="KA25" s="100" t="s">
        <v>369</v>
      </c>
      <c r="KB25" s="100" t="s">
        <v>369</v>
      </c>
      <c r="KC25" s="100" t="s">
        <v>369</v>
      </c>
      <c r="KD25" s="100" t="s">
        <v>369</v>
      </c>
      <c r="KE25" s="100" t="s">
        <v>369</v>
      </c>
      <c r="KF25" s="100" t="s">
        <v>369</v>
      </c>
      <c r="KG25" s="100" t="s">
        <v>369</v>
      </c>
      <c r="KH25" s="100" t="s">
        <v>369</v>
      </c>
      <c r="KI25" s="100" t="s">
        <v>369</v>
      </c>
      <c r="KJ25" s="100" t="s">
        <v>369</v>
      </c>
      <c r="KK25" s="100" t="s">
        <v>369</v>
      </c>
      <c r="KL25" s="100" t="s">
        <v>369</v>
      </c>
      <c r="KM25" s="100" t="s">
        <v>369</v>
      </c>
      <c r="KN25" s="100" t="s">
        <v>369</v>
      </c>
      <c r="KO25" s="100" t="s">
        <v>369</v>
      </c>
      <c r="KP25" s="100" t="s">
        <v>369</v>
      </c>
      <c r="KQ25" s="100" t="s">
        <v>369</v>
      </c>
      <c r="KR25" s="100" t="s">
        <v>369</v>
      </c>
      <c r="KS25" s="100" t="s">
        <v>369</v>
      </c>
      <c r="KT25" s="100" t="s">
        <v>369</v>
      </c>
      <c r="KU25" s="132" t="s">
        <v>765</v>
      </c>
      <c r="KV25" s="132" t="s">
        <v>765</v>
      </c>
      <c r="KW25" s="132" t="s">
        <v>765</v>
      </c>
      <c r="KX25" s="132" t="s">
        <v>765</v>
      </c>
      <c r="KY25" s="132" t="s">
        <v>765</v>
      </c>
      <c r="KZ25" s="132" t="s">
        <v>765</v>
      </c>
      <c r="LA25" s="132" t="s">
        <v>765</v>
      </c>
      <c r="LB25" s="132" t="s">
        <v>765</v>
      </c>
      <c r="LC25" s="132" t="s">
        <v>765</v>
      </c>
      <c r="LD25" s="132" t="s">
        <v>765</v>
      </c>
      <c r="LE25" s="132">
        <v>0.14583333333333326</v>
      </c>
      <c r="LF25" s="132" t="s">
        <v>765</v>
      </c>
      <c r="LG25" s="132" t="s">
        <v>765</v>
      </c>
      <c r="LH25" s="132" t="s">
        <v>765</v>
      </c>
      <c r="LI25" s="132" t="s">
        <v>765</v>
      </c>
      <c r="LJ25" s="132" t="s">
        <v>765</v>
      </c>
      <c r="LK25" s="132" t="s">
        <v>765</v>
      </c>
      <c r="LL25" s="132">
        <v>0.16145833333333337</v>
      </c>
      <c r="LM25" s="132">
        <v>0.18749999999999989</v>
      </c>
      <c r="LN25" s="132" t="s">
        <v>765</v>
      </c>
      <c r="LO25" s="132" t="s">
        <v>765</v>
      </c>
      <c r="LP25" s="132" t="s">
        <v>765</v>
      </c>
      <c r="LQ25" s="132">
        <v>0.13541666666666663</v>
      </c>
      <c r="LR25" s="132">
        <v>0.13541666666666663</v>
      </c>
      <c r="LS25" s="132" t="s">
        <v>765</v>
      </c>
      <c r="LT25" s="132">
        <v>0</v>
      </c>
      <c r="LU25" s="132" t="s">
        <v>765</v>
      </c>
      <c r="LV25" s="100" t="s">
        <v>765</v>
      </c>
      <c r="LW25" s="100" t="s">
        <v>765</v>
      </c>
      <c r="LX25" s="100" t="s">
        <v>765</v>
      </c>
      <c r="LY25" s="100" t="s">
        <v>765</v>
      </c>
      <c r="LZ25" s="100" t="s">
        <v>765</v>
      </c>
      <c r="MA25" s="100" t="s">
        <v>765</v>
      </c>
      <c r="MB25" s="100" t="s">
        <v>765</v>
      </c>
      <c r="MC25" s="100" t="s">
        <v>765</v>
      </c>
      <c r="MD25" s="100" t="s">
        <v>765</v>
      </c>
      <c r="ME25" s="100" t="s">
        <v>765</v>
      </c>
      <c r="MF25" s="100" t="s">
        <v>765</v>
      </c>
      <c r="MG25" s="100" t="s">
        <v>765</v>
      </c>
      <c r="MH25" s="100" t="s">
        <v>765</v>
      </c>
      <c r="MI25" s="100" t="s">
        <v>765</v>
      </c>
      <c r="MJ25" s="100" t="s">
        <v>765</v>
      </c>
      <c r="MK25" s="100" t="s">
        <v>765</v>
      </c>
      <c r="ML25" s="100" t="s">
        <v>765</v>
      </c>
      <c r="MM25" s="100" t="s">
        <v>765</v>
      </c>
      <c r="MN25" s="100" t="s">
        <v>765</v>
      </c>
      <c r="MO25" s="100" t="s">
        <v>765</v>
      </c>
      <c r="MP25" s="100" t="s">
        <v>765</v>
      </c>
      <c r="MQ25" s="100" t="s">
        <v>765</v>
      </c>
      <c r="MR25" s="100" t="s">
        <v>765</v>
      </c>
      <c r="MS25" s="100" t="s">
        <v>765</v>
      </c>
      <c r="MT25" s="100" t="s">
        <v>765</v>
      </c>
      <c r="MU25" s="100" t="s">
        <v>765</v>
      </c>
      <c r="MV25" s="100" t="s">
        <v>765</v>
      </c>
      <c r="MW25" s="100" t="s">
        <v>765</v>
      </c>
      <c r="MX25" s="100" t="s">
        <v>765</v>
      </c>
      <c r="MY25" s="100" t="s">
        <v>765</v>
      </c>
      <c r="MZ25" s="100" t="s">
        <v>765</v>
      </c>
      <c r="NA25" s="100" t="s">
        <v>765</v>
      </c>
      <c r="NB25" s="100" t="s">
        <v>765</v>
      </c>
      <c r="NC25" s="100" t="s">
        <v>765</v>
      </c>
      <c r="ND25" s="100" t="s">
        <v>765</v>
      </c>
      <c r="NE25" s="100" t="s">
        <v>765</v>
      </c>
      <c r="NF25" s="100" t="s">
        <v>765</v>
      </c>
      <c r="NG25" s="100" t="s">
        <v>765</v>
      </c>
      <c r="NH25" s="100" t="s">
        <v>765</v>
      </c>
      <c r="NI25" s="100" t="s">
        <v>765</v>
      </c>
      <c r="NJ25" s="100" t="s">
        <v>765</v>
      </c>
      <c r="NK25" s="100" t="s">
        <v>765</v>
      </c>
      <c r="NL25" s="100" t="s">
        <v>765</v>
      </c>
      <c r="NM25" s="100" t="s">
        <v>765</v>
      </c>
      <c r="NN25" s="100" t="s">
        <v>765</v>
      </c>
      <c r="NO25" s="100" t="s">
        <v>765</v>
      </c>
      <c r="NP25" s="100" t="s">
        <v>765</v>
      </c>
      <c r="NQ25" s="100" t="s">
        <v>765</v>
      </c>
      <c r="NR25" s="100" t="s">
        <v>765</v>
      </c>
      <c r="NS25" s="100" t="s">
        <v>765</v>
      </c>
      <c r="NT25" s="100" t="s">
        <v>765</v>
      </c>
      <c r="NU25" s="100" t="s">
        <v>765</v>
      </c>
      <c r="NV25" s="100" t="s">
        <v>765</v>
      </c>
      <c r="NW25" s="100" t="s">
        <v>765</v>
      </c>
      <c r="NZ25" s="131">
        <v>0.08</v>
      </c>
      <c r="OA25" s="100">
        <v>49.074048980212517</v>
      </c>
      <c r="OB25" s="100">
        <v>49.218792105950492</v>
      </c>
      <c r="OC25" s="100">
        <v>49.169843256</v>
      </c>
      <c r="OD25" s="100">
        <v>48.980991666666668</v>
      </c>
      <c r="OE25" s="100">
        <v>49.218792105950492</v>
      </c>
      <c r="OF25" s="100">
        <v>49.169843256</v>
      </c>
      <c r="OG25" s="100">
        <v>48.890570366733336</v>
      </c>
      <c r="OH25" s="100">
        <v>48.890570366733336</v>
      </c>
      <c r="OI25" s="100">
        <v>49.074048980212517</v>
      </c>
      <c r="OJ25" s="100">
        <v>49.474875965579173</v>
      </c>
      <c r="OK25" s="100">
        <v>48.980991666666668</v>
      </c>
      <c r="OL25" s="100">
        <v>48.890570366733336</v>
      </c>
      <c r="OM25" s="100">
        <v>48.890570366733336</v>
      </c>
      <c r="ON25" s="100">
        <v>49.074048980212517</v>
      </c>
      <c r="OO25" s="100">
        <v>49.169843256</v>
      </c>
      <c r="OP25" s="100">
        <v>49.218792105950492</v>
      </c>
      <c r="OQ25" s="100">
        <v>49.422093869760424</v>
      </c>
      <c r="OR25" s="100">
        <v>49.12156621675625</v>
      </c>
      <c r="OS25" s="100">
        <v>49.370122946949998</v>
      </c>
      <c r="OT25" s="100">
        <v>49.169843256</v>
      </c>
      <c r="OU25" s="100">
        <v>49.12156621675625</v>
      </c>
      <c r="OV25" s="100">
        <v>49.169843256</v>
      </c>
      <c r="OW25" s="100">
        <v>48.890570366733336</v>
      </c>
      <c r="OX25" s="100">
        <v>48.890570366733336</v>
      </c>
      <c r="OY25" s="100">
        <v>49.169843256</v>
      </c>
      <c r="OZ25" s="100">
        <v>57.343599999999995</v>
      </c>
      <c r="PA25" s="100">
        <v>49.169843256</v>
      </c>
      <c r="PB25" s="100">
        <v>0</v>
      </c>
      <c r="PC25" s="100">
        <v>0</v>
      </c>
      <c r="PD25" s="100">
        <v>0</v>
      </c>
      <c r="PE25" s="100">
        <v>0</v>
      </c>
      <c r="PF25" s="100">
        <v>0</v>
      </c>
      <c r="PG25" s="100">
        <v>0</v>
      </c>
      <c r="PH25" s="100">
        <v>0</v>
      </c>
      <c r="PI25" s="100">
        <v>0</v>
      </c>
      <c r="PJ25" s="100">
        <v>0</v>
      </c>
      <c r="PK25" s="100">
        <v>0</v>
      </c>
      <c r="PL25" s="100">
        <v>0</v>
      </c>
      <c r="PM25" s="100">
        <v>0</v>
      </c>
      <c r="PN25" s="100">
        <v>0</v>
      </c>
      <c r="PO25" s="100">
        <v>0</v>
      </c>
      <c r="PP25" s="100">
        <v>0</v>
      </c>
      <c r="PQ25" s="100">
        <v>0</v>
      </c>
      <c r="PR25" s="100">
        <v>0</v>
      </c>
      <c r="PS25" s="100">
        <v>0</v>
      </c>
      <c r="PT25" s="100">
        <v>0</v>
      </c>
      <c r="PU25" s="100">
        <v>0</v>
      </c>
      <c r="PV25" s="100">
        <v>0</v>
      </c>
      <c r="PW25" s="100">
        <v>0</v>
      </c>
      <c r="PX25" s="100">
        <v>0</v>
      </c>
      <c r="PY25" s="100">
        <v>0</v>
      </c>
      <c r="PZ25" s="100">
        <v>0</v>
      </c>
      <c r="QA25" s="100">
        <v>0</v>
      </c>
      <c r="QB25" s="100">
        <v>0</v>
      </c>
      <c r="QC25" s="100">
        <v>0</v>
      </c>
      <c r="QD25" s="100">
        <v>14.242023976294215</v>
      </c>
      <c r="QE25" s="100">
        <v>0</v>
      </c>
      <c r="QF25" s="100">
        <v>11.768818173333333</v>
      </c>
      <c r="QG25" s="100">
        <v>14.235931989950538</v>
      </c>
      <c r="QH25" s="100">
        <v>0</v>
      </c>
      <c r="QI25" s="100">
        <v>0</v>
      </c>
      <c r="QJ25" s="100">
        <v>10.834715874563916</v>
      </c>
      <c r="QK25" s="100">
        <v>0</v>
      </c>
      <c r="QL25" s="100">
        <v>16.89748413535991</v>
      </c>
      <c r="QM25" s="100">
        <v>11.768818173333333</v>
      </c>
      <c r="QN25" s="100">
        <v>9.556162664742029</v>
      </c>
      <c r="QO25" s="100">
        <v>10.183172448835055</v>
      </c>
      <c r="QP25" s="100">
        <v>0</v>
      </c>
      <c r="QQ25" s="100">
        <v>0</v>
      </c>
      <c r="QR25" s="100">
        <v>14.780403269416935</v>
      </c>
      <c r="QS25" s="100">
        <v>0</v>
      </c>
      <c r="QT25" s="100">
        <v>0</v>
      </c>
      <c r="QU25" s="100">
        <v>15.795158128698905</v>
      </c>
      <c r="QV25" s="100">
        <v>0</v>
      </c>
      <c r="QW25" s="100">
        <v>0</v>
      </c>
      <c r="QX25" s="100">
        <v>0</v>
      </c>
      <c r="QY25" s="100">
        <v>0</v>
      </c>
      <c r="QZ25" s="100">
        <v>0</v>
      </c>
      <c r="RA25" s="100">
        <v>0</v>
      </c>
      <c r="RB25" s="100">
        <v>0</v>
      </c>
      <c r="RC25" s="100">
        <v>0</v>
      </c>
      <c r="RD25" s="100">
        <v>49.074048980212517</v>
      </c>
      <c r="RE25" s="100">
        <v>63.460816082244705</v>
      </c>
      <c r="RF25" s="100">
        <v>49.169843256</v>
      </c>
      <c r="RG25" s="100">
        <v>60.749809839999998</v>
      </c>
      <c r="RH25" s="100">
        <v>63.454724095901028</v>
      </c>
      <c r="RI25" s="100">
        <v>49.169843256</v>
      </c>
      <c r="RJ25" s="100">
        <v>48.890570366733336</v>
      </c>
      <c r="RK25" s="100">
        <v>59.725286241297255</v>
      </c>
      <c r="RL25" s="100">
        <v>49.074048980212517</v>
      </c>
      <c r="RM25" s="100">
        <v>66.37236010093909</v>
      </c>
      <c r="RN25" s="100">
        <v>60.749809839999998</v>
      </c>
      <c r="RO25" s="100">
        <v>58.446733031475361</v>
      </c>
      <c r="RP25" s="100">
        <v>59.073742815568394</v>
      </c>
      <c r="RQ25" s="100">
        <v>49.074048980212517</v>
      </c>
      <c r="RR25" s="100">
        <v>49.169843256</v>
      </c>
      <c r="RS25" s="100">
        <v>63.999195375367428</v>
      </c>
      <c r="RT25" s="100">
        <v>49.422093869760424</v>
      </c>
      <c r="RU25" s="100">
        <v>49.12156621675625</v>
      </c>
      <c r="RV25" s="100">
        <v>65.165281075648906</v>
      </c>
      <c r="RW25" s="100">
        <v>49.169843256</v>
      </c>
      <c r="RX25" s="100">
        <v>49.12156621675625</v>
      </c>
      <c r="RY25" s="100">
        <v>49.169843256</v>
      </c>
      <c r="RZ25" s="100">
        <v>48.890570366733336</v>
      </c>
      <c r="SA25" s="100">
        <v>48.890570366733336</v>
      </c>
      <c r="SB25" s="100">
        <v>49.169843256</v>
      </c>
      <c r="SC25" s="100">
        <v>57.343599999999995</v>
      </c>
      <c r="SD25" s="100">
        <v>49.169843256</v>
      </c>
      <c r="SE25" s="100">
        <v>51.207703283700013</v>
      </c>
      <c r="SF25" s="100">
        <v>51.358739588817905</v>
      </c>
      <c r="SG25" s="100">
        <v>51.307662528000002</v>
      </c>
      <c r="SH25" s="100">
        <v>51.110600000000005</v>
      </c>
      <c r="SI25" s="100">
        <v>51.358739588817905</v>
      </c>
      <c r="SJ25" s="100">
        <v>51.307662528000002</v>
      </c>
      <c r="SK25" s="100">
        <v>51.016247339200007</v>
      </c>
      <c r="SL25" s="100">
        <v>51.016247339200007</v>
      </c>
      <c r="SM25" s="100">
        <v>51.207703283700013</v>
      </c>
      <c r="SN25" s="100">
        <v>51.625957529300003</v>
      </c>
      <c r="SO25" s="100">
        <v>51.110600000000005</v>
      </c>
      <c r="SP25" s="100">
        <v>51.016247339200007</v>
      </c>
      <c r="SQ25" s="100">
        <v>51.016247339200007</v>
      </c>
      <c r="SR25" s="100">
        <v>51.207703283700013</v>
      </c>
      <c r="SS25" s="100">
        <v>51.307662528000002</v>
      </c>
      <c r="ST25" s="100">
        <v>51.358739588817905</v>
      </c>
      <c r="SU25" s="100">
        <v>51.570880559750009</v>
      </c>
      <c r="SV25" s="100">
        <v>51.257286487049996</v>
      </c>
      <c r="SW25" s="100">
        <v>51.516650031599994</v>
      </c>
      <c r="SX25" s="100">
        <v>51.307662528000002</v>
      </c>
      <c r="SY25" s="100">
        <v>51.257286487049996</v>
      </c>
      <c r="SZ25" s="100">
        <v>51.307662528000002</v>
      </c>
      <c r="TA25" s="100">
        <v>51.016247339200007</v>
      </c>
      <c r="TB25" s="100">
        <v>51.016247339200007</v>
      </c>
      <c r="TC25" s="100">
        <v>51.307662528000002</v>
      </c>
      <c r="TD25" s="100">
        <v>51.110599999999998</v>
      </c>
      <c r="TE25" s="100">
        <v>51.307662528000002</v>
      </c>
    </row>
    <row r="26" spans="1:525" s="112" customFormat="1" ht="15" customHeight="1" x14ac:dyDescent="0.2">
      <c r="A26" s="12" t="s">
        <v>99</v>
      </c>
      <c r="B26" s="12" t="s">
        <v>17</v>
      </c>
      <c r="C26" s="14">
        <v>100354041</v>
      </c>
      <c r="D26" s="133" t="s">
        <v>540</v>
      </c>
      <c r="E26" s="15" t="s">
        <v>199</v>
      </c>
      <c r="F26" s="134" t="s">
        <v>542</v>
      </c>
      <c r="G26" s="15">
        <v>144</v>
      </c>
      <c r="H26" s="15"/>
      <c r="I26" s="134" t="s">
        <v>133</v>
      </c>
      <c r="J26" s="15" t="s">
        <v>133</v>
      </c>
      <c r="K26" s="135" t="s">
        <v>133</v>
      </c>
      <c r="L26" s="15" t="s">
        <v>56</v>
      </c>
      <c r="M26" s="15" t="s">
        <v>19</v>
      </c>
      <c r="N26" s="136" t="s">
        <v>57</v>
      </c>
      <c r="O26" s="128" t="s">
        <v>142</v>
      </c>
      <c r="P26" s="136">
        <v>1</v>
      </c>
      <c r="Q26" s="136" t="s">
        <v>20</v>
      </c>
      <c r="R26" s="136" t="s">
        <v>21</v>
      </c>
      <c r="S26" s="137">
        <v>0.12</v>
      </c>
      <c r="T26" s="138">
        <v>0</v>
      </c>
      <c r="U26" s="101" t="s">
        <v>369</v>
      </c>
      <c r="V26" s="139">
        <v>0</v>
      </c>
      <c r="W26" s="139">
        <v>0</v>
      </c>
      <c r="X26" s="139"/>
      <c r="Y26" s="139">
        <v>0.19</v>
      </c>
      <c r="Z26" s="139">
        <v>0.20499999999999999</v>
      </c>
      <c r="AA26" s="139">
        <v>0.2</v>
      </c>
      <c r="AB26" s="139">
        <v>0.18</v>
      </c>
      <c r="AC26" s="139">
        <v>0.20499999999999999</v>
      </c>
      <c r="AD26" s="139">
        <v>0.2</v>
      </c>
      <c r="AE26" s="139">
        <v>0.17</v>
      </c>
      <c r="AF26" s="139">
        <v>0.17</v>
      </c>
      <c r="AG26" s="139">
        <v>0.19</v>
      </c>
      <c r="AH26" s="139">
        <v>0.23</v>
      </c>
      <c r="AI26" s="139">
        <v>0.18</v>
      </c>
      <c r="AJ26" s="139">
        <v>0.17</v>
      </c>
      <c r="AK26" s="139">
        <v>0.17</v>
      </c>
      <c r="AL26" s="139">
        <v>0.19</v>
      </c>
      <c r="AM26" s="139">
        <v>0.2</v>
      </c>
      <c r="AN26" s="139">
        <v>0.20499999999999999</v>
      </c>
      <c r="AO26" s="139">
        <v>0.22500000000000001</v>
      </c>
      <c r="AP26" s="139">
        <v>0.19500000000000001</v>
      </c>
      <c r="AQ26" s="139">
        <v>0.22</v>
      </c>
      <c r="AR26" s="139">
        <v>0.2</v>
      </c>
      <c r="AS26" s="139">
        <v>0.19500000000000001</v>
      </c>
      <c r="AT26" s="139">
        <v>0.2</v>
      </c>
      <c r="AU26" s="139">
        <v>0.17</v>
      </c>
      <c r="AV26" s="139">
        <v>0.17</v>
      </c>
      <c r="AW26" s="139">
        <v>0.2</v>
      </c>
      <c r="AX26" s="139">
        <v>0.18</v>
      </c>
      <c r="AY26" s="139">
        <v>0.2</v>
      </c>
      <c r="AZ26" s="139">
        <v>0.04</v>
      </c>
      <c r="BA26" s="139">
        <v>0.04</v>
      </c>
      <c r="BB26" s="139">
        <v>0.04</v>
      </c>
      <c r="BC26" s="139">
        <v>0.04</v>
      </c>
      <c r="BD26" s="139">
        <v>0.04</v>
      </c>
      <c r="BE26" s="139">
        <v>0.04</v>
      </c>
      <c r="BF26" s="139">
        <v>0.04</v>
      </c>
      <c r="BG26" s="139">
        <v>0.04</v>
      </c>
      <c r="BH26" s="139">
        <v>0.04</v>
      </c>
      <c r="BI26" s="139">
        <v>0.04</v>
      </c>
      <c r="BJ26" s="139">
        <v>0.04</v>
      </c>
      <c r="BK26" s="139">
        <v>0.04</v>
      </c>
      <c r="BL26" s="139">
        <v>0.04</v>
      </c>
      <c r="BM26" s="139">
        <v>0.04</v>
      </c>
      <c r="BN26" s="139">
        <v>0.04</v>
      </c>
      <c r="BO26" s="139">
        <v>0.04</v>
      </c>
      <c r="BP26" s="139">
        <v>0.04</v>
      </c>
      <c r="BQ26" s="139">
        <v>0.04</v>
      </c>
      <c r="BR26" s="139">
        <v>0.04</v>
      </c>
      <c r="BS26" s="139">
        <v>0.04</v>
      </c>
      <c r="BT26" s="139">
        <v>0.04</v>
      </c>
      <c r="BU26" s="139">
        <v>0.04</v>
      </c>
      <c r="BV26" s="139">
        <v>0.04</v>
      </c>
      <c r="BW26" s="139">
        <v>0.04</v>
      </c>
      <c r="BX26" s="139">
        <v>0.04</v>
      </c>
      <c r="BY26" s="139">
        <v>0.18</v>
      </c>
      <c r="BZ26" s="139">
        <v>0.04</v>
      </c>
      <c r="CA26" s="139" t="s">
        <v>369</v>
      </c>
      <c r="CB26" s="131">
        <v>0.20499999999999999</v>
      </c>
      <c r="CC26" s="139" t="s">
        <v>369</v>
      </c>
      <c r="CD26" s="131">
        <v>0.18</v>
      </c>
      <c r="CE26" s="131">
        <v>0.20499999999999999</v>
      </c>
      <c r="CF26" s="139" t="s">
        <v>369</v>
      </c>
      <c r="CG26" s="139" t="s">
        <v>369</v>
      </c>
      <c r="CH26" s="131">
        <v>0.17</v>
      </c>
      <c r="CI26" s="139" t="s">
        <v>369</v>
      </c>
      <c r="CJ26" s="131">
        <v>0.23</v>
      </c>
      <c r="CK26" s="131">
        <v>0.18</v>
      </c>
      <c r="CL26" s="131">
        <v>0.17</v>
      </c>
      <c r="CM26" s="131">
        <v>0.17</v>
      </c>
      <c r="CN26" s="139" t="s">
        <v>369</v>
      </c>
      <c r="CO26" s="139" t="s">
        <v>369</v>
      </c>
      <c r="CP26" s="131">
        <v>0.20499999999999999</v>
      </c>
      <c r="CQ26" s="139" t="s">
        <v>369</v>
      </c>
      <c r="CR26" s="139" t="s">
        <v>369</v>
      </c>
      <c r="CS26" s="131">
        <v>0.22</v>
      </c>
      <c r="CT26" s="139" t="s">
        <v>369</v>
      </c>
      <c r="CU26" s="139" t="s">
        <v>369</v>
      </c>
      <c r="CV26" s="139" t="s">
        <v>369</v>
      </c>
      <c r="CW26" s="139" t="s">
        <v>369</v>
      </c>
      <c r="CX26" s="139" t="s">
        <v>369</v>
      </c>
      <c r="CY26" s="139" t="s">
        <v>369</v>
      </c>
      <c r="CZ26" s="139" t="s">
        <v>369</v>
      </c>
      <c r="DA26" s="139" t="s">
        <v>369</v>
      </c>
      <c r="DB26" s="139" t="s">
        <v>369</v>
      </c>
      <c r="DC26" s="139">
        <v>0.33050000000000002</v>
      </c>
      <c r="DD26" s="139" t="s">
        <v>369</v>
      </c>
      <c r="DE26" s="139">
        <v>0.33</v>
      </c>
      <c r="DF26" s="139">
        <v>0.33</v>
      </c>
      <c r="DG26" s="139" t="s">
        <v>369</v>
      </c>
      <c r="DH26" s="139" t="s">
        <v>369</v>
      </c>
      <c r="DI26" s="139">
        <v>0.33050000000000002</v>
      </c>
      <c r="DJ26" s="139" t="s">
        <v>369</v>
      </c>
      <c r="DK26" s="139">
        <v>0.33054</v>
      </c>
      <c r="DL26" s="139">
        <v>0.33</v>
      </c>
      <c r="DM26" s="139">
        <v>0.19750000000000001</v>
      </c>
      <c r="DN26" s="139">
        <v>0.46050000000000002</v>
      </c>
      <c r="DO26" s="139" t="s">
        <v>369</v>
      </c>
      <c r="DP26" s="139" t="s">
        <v>369</v>
      </c>
      <c r="DQ26" s="139">
        <v>0.66</v>
      </c>
      <c r="DR26" s="139" t="s">
        <v>369</v>
      </c>
      <c r="DS26" s="139" t="s">
        <v>369</v>
      </c>
      <c r="DT26" s="139">
        <v>0.32929999999999998</v>
      </c>
      <c r="DU26" s="139" t="s">
        <v>369</v>
      </c>
      <c r="DV26" s="139" t="s">
        <v>369</v>
      </c>
      <c r="DW26" s="139" t="s">
        <v>369</v>
      </c>
      <c r="DX26" s="139" t="s">
        <v>369</v>
      </c>
      <c r="DY26" s="139" t="s">
        <v>369</v>
      </c>
      <c r="DZ26" s="139" t="s">
        <v>369</v>
      </c>
      <c r="EA26" s="139" t="s">
        <v>369</v>
      </c>
      <c r="EB26" s="139" t="s">
        <v>369</v>
      </c>
      <c r="EC26" s="139" t="s">
        <v>369</v>
      </c>
      <c r="ED26" s="139">
        <v>0.60664150943396211</v>
      </c>
      <c r="EE26" s="139" t="s">
        <v>369</v>
      </c>
      <c r="EF26" s="139">
        <v>0.55707317073170715</v>
      </c>
      <c r="EG26" s="139">
        <v>0.60603773584905651</v>
      </c>
      <c r="EH26" s="139" t="s">
        <v>369</v>
      </c>
      <c r="EI26" s="139" t="s">
        <v>369</v>
      </c>
      <c r="EJ26" s="139">
        <v>0.53889156626506018</v>
      </c>
      <c r="EK26" s="139" t="s">
        <v>369</v>
      </c>
      <c r="EL26" s="139">
        <v>0.65885506493506485</v>
      </c>
      <c r="EM26" s="139">
        <v>0.55707317073170715</v>
      </c>
      <c r="EN26" s="139">
        <v>0.38506024096385549</v>
      </c>
      <c r="EO26" s="139">
        <v>0.46050000000000002</v>
      </c>
      <c r="EP26" s="139" t="s">
        <v>369</v>
      </c>
      <c r="EQ26" s="139" t="s">
        <v>369</v>
      </c>
      <c r="ER26" s="131">
        <v>0.66</v>
      </c>
      <c r="ES26" s="139" t="s">
        <v>369</v>
      </c>
      <c r="ET26" s="139" t="s">
        <v>369</v>
      </c>
      <c r="EU26" s="139">
        <v>0.63606153846153823</v>
      </c>
      <c r="EV26" s="139" t="s">
        <v>369</v>
      </c>
      <c r="EW26" s="139" t="s">
        <v>369</v>
      </c>
      <c r="EX26" s="139" t="s">
        <v>369</v>
      </c>
      <c r="EY26" s="139" t="s">
        <v>369</v>
      </c>
      <c r="EZ26" s="139" t="s">
        <v>369</v>
      </c>
      <c r="FA26" s="139" t="s">
        <v>369</v>
      </c>
      <c r="FB26" s="139" t="s">
        <v>369</v>
      </c>
      <c r="FC26" s="139" t="s">
        <v>369</v>
      </c>
      <c r="FD26" s="140">
        <v>0.15624999999999989</v>
      </c>
      <c r="FE26" s="140">
        <v>0.17187499999999989</v>
      </c>
      <c r="FF26" s="140">
        <v>0.16666666666666663</v>
      </c>
      <c r="FG26" s="140">
        <v>0.14583333333333326</v>
      </c>
      <c r="FH26" s="140">
        <v>0.17187499999999989</v>
      </c>
      <c r="FI26" s="140">
        <v>0.16666666666666663</v>
      </c>
      <c r="FJ26" s="140">
        <v>0.13541666666666663</v>
      </c>
      <c r="FK26" s="140">
        <v>0.13541666666666663</v>
      </c>
      <c r="FL26" s="140">
        <v>0.15624999999999989</v>
      </c>
      <c r="FM26" s="140">
        <v>0.19791666666666663</v>
      </c>
      <c r="FN26" s="140">
        <v>0.14583333333333326</v>
      </c>
      <c r="FO26" s="140">
        <v>0.13541666666666663</v>
      </c>
      <c r="FP26" s="140">
        <v>0.13541666666666663</v>
      </c>
      <c r="FQ26" s="140">
        <v>0.15624999999999989</v>
      </c>
      <c r="FR26" s="140">
        <v>0.16666666666666663</v>
      </c>
      <c r="FS26" s="140">
        <v>0.17187499999999989</v>
      </c>
      <c r="FT26" s="140">
        <v>0.19270833333333326</v>
      </c>
      <c r="FU26" s="140">
        <v>0.16145833333333337</v>
      </c>
      <c r="FV26" s="140">
        <v>0.18749999999999989</v>
      </c>
      <c r="FW26" s="140">
        <v>0.16666666666666663</v>
      </c>
      <c r="FX26" s="140">
        <v>0.16145833333333337</v>
      </c>
      <c r="FY26" s="140">
        <v>0.16666666666666663</v>
      </c>
      <c r="FZ26" s="140">
        <v>0.13541666666666663</v>
      </c>
      <c r="GA26" s="140">
        <v>0.13541666666666663</v>
      </c>
      <c r="GB26" s="140">
        <v>0.16666666666666663</v>
      </c>
      <c r="GC26" s="140">
        <v>0</v>
      </c>
      <c r="GD26" s="140">
        <v>0.16666666666666663</v>
      </c>
      <c r="GE26" s="101">
        <v>86.223007690000017</v>
      </c>
      <c r="GF26" s="101">
        <v>88.108968645188568</v>
      </c>
      <c r="GG26" s="101">
        <v>87.471209520000016</v>
      </c>
      <c r="GH26" s="101">
        <v>85.01</v>
      </c>
      <c r="GI26" s="101">
        <v>88.108968645188568</v>
      </c>
      <c r="GJ26" s="101">
        <v>87.471209520000016</v>
      </c>
      <c r="GK26" s="101">
        <v>83.830741280000012</v>
      </c>
      <c r="GL26" s="101">
        <v>83.830741280000012</v>
      </c>
      <c r="GM26" s="101">
        <v>86.223007690000017</v>
      </c>
      <c r="GN26" s="101">
        <v>91.442961730000007</v>
      </c>
      <c r="GO26" s="101">
        <v>85.01</v>
      </c>
      <c r="GP26" s="101">
        <v>83.830741280000012</v>
      </c>
      <c r="GQ26" s="101">
        <v>83.830741280000012</v>
      </c>
      <c r="GR26" s="101">
        <v>86.223007690000017</v>
      </c>
      <c r="GS26" s="101">
        <v>87.471209520000016</v>
      </c>
      <c r="GT26" s="101">
        <v>88.108968645188568</v>
      </c>
      <c r="GU26" s="101">
        <v>90.75608093000001</v>
      </c>
      <c r="GV26" s="101">
        <v>86.842560570000003</v>
      </c>
      <c r="GW26" s="101">
        <v>90.079486340000003</v>
      </c>
      <c r="GX26" s="101">
        <v>87.471209520000016</v>
      </c>
      <c r="GY26" s="101">
        <v>86.842560570000003</v>
      </c>
      <c r="GZ26" s="101">
        <v>87.471209520000016</v>
      </c>
      <c r="HA26" s="101">
        <v>83.830741280000012</v>
      </c>
      <c r="HB26" s="101">
        <v>83.830741280000012</v>
      </c>
      <c r="HC26" s="101">
        <v>87.471209520000016</v>
      </c>
      <c r="HD26" s="101">
        <v>85.01</v>
      </c>
      <c r="HE26" s="101">
        <v>87.471209520000016</v>
      </c>
      <c r="HF26" s="101" t="s">
        <v>369</v>
      </c>
      <c r="HG26" s="101" t="s">
        <v>369</v>
      </c>
      <c r="HH26" s="101" t="s">
        <v>369</v>
      </c>
      <c r="HI26" s="101" t="s">
        <v>369</v>
      </c>
      <c r="HJ26" s="101" t="s">
        <v>369</v>
      </c>
      <c r="HK26" s="101" t="s">
        <v>369</v>
      </c>
      <c r="HL26" s="101" t="s">
        <v>369</v>
      </c>
      <c r="HM26" s="101" t="s">
        <v>369</v>
      </c>
      <c r="HN26" s="101" t="s">
        <v>369</v>
      </c>
      <c r="HO26" s="101" t="s">
        <v>369</v>
      </c>
      <c r="HP26" s="101" t="s">
        <v>369</v>
      </c>
      <c r="HQ26" s="101" t="s">
        <v>369</v>
      </c>
      <c r="HR26" s="101" t="s">
        <v>369</v>
      </c>
      <c r="HS26" s="101" t="s">
        <v>369</v>
      </c>
      <c r="HT26" s="101" t="s">
        <v>369</v>
      </c>
      <c r="HU26" s="101" t="s">
        <v>369</v>
      </c>
      <c r="HV26" s="101" t="s">
        <v>369</v>
      </c>
      <c r="HW26" s="101" t="s">
        <v>369</v>
      </c>
      <c r="HX26" s="101" t="s">
        <v>369</v>
      </c>
      <c r="HY26" s="101" t="s">
        <v>369</v>
      </c>
      <c r="HZ26" s="101" t="s">
        <v>369</v>
      </c>
      <c r="IA26" s="101" t="s">
        <v>369</v>
      </c>
      <c r="IB26" s="101" t="s">
        <v>369</v>
      </c>
      <c r="IC26" s="101" t="s">
        <v>369</v>
      </c>
      <c r="ID26" s="101" t="s">
        <v>369</v>
      </c>
      <c r="IE26" s="101" t="s">
        <v>369</v>
      </c>
      <c r="IF26" s="101" t="s">
        <v>369</v>
      </c>
      <c r="IG26" s="140">
        <v>0</v>
      </c>
      <c r="IH26" s="140">
        <v>8.3333333333333259E-2</v>
      </c>
      <c r="II26" s="140">
        <v>0.13541666666666663</v>
      </c>
      <c r="IJ26" s="140">
        <v>0.140625</v>
      </c>
      <c r="IK26" s="140">
        <v>0.14583333333333326</v>
      </c>
      <c r="IL26" s="140">
        <v>0.15624999999999989</v>
      </c>
      <c r="IM26" s="140">
        <v>0.16145833333333337</v>
      </c>
      <c r="IN26" s="140">
        <v>0.16666666666666663</v>
      </c>
      <c r="IO26" s="140">
        <v>0.17187499999999989</v>
      </c>
      <c r="IP26" s="140">
        <v>0.17708333333333326</v>
      </c>
      <c r="IQ26" s="140">
        <v>0.18749999999999989</v>
      </c>
      <c r="IR26" s="140">
        <v>0.19270833333333326</v>
      </c>
      <c r="IS26" s="140">
        <v>0.19791666666666663</v>
      </c>
      <c r="IT26" s="140">
        <v>8.3333333333333259E-2</v>
      </c>
      <c r="IU26" s="140">
        <v>0.13541666666666663</v>
      </c>
      <c r="IV26" s="140">
        <v>0.140625</v>
      </c>
      <c r="IW26" s="140">
        <v>0.14583333333333326</v>
      </c>
      <c r="IX26" s="140">
        <v>0.15624999999999989</v>
      </c>
      <c r="IY26" s="140">
        <v>0.16145833333333337</v>
      </c>
      <c r="IZ26" s="140">
        <v>0.16666666666666663</v>
      </c>
      <c r="JA26" s="140">
        <v>0.17708333333333326</v>
      </c>
      <c r="JB26" s="140">
        <v>0.18749999999999989</v>
      </c>
      <c r="JC26" s="100">
        <v>67.839170140000007</v>
      </c>
      <c r="JD26" s="100">
        <v>78.394096750000003</v>
      </c>
      <c r="JE26" s="100">
        <v>83.830741280000012</v>
      </c>
      <c r="JF26" s="100">
        <v>84.41620515000001</v>
      </c>
      <c r="JG26" s="100">
        <v>85.01</v>
      </c>
      <c r="JH26" s="100">
        <v>86.223007690000017</v>
      </c>
      <c r="JI26" s="100">
        <v>86.842560570000003</v>
      </c>
      <c r="JJ26" s="100">
        <v>87.471209520000016</v>
      </c>
      <c r="JK26" s="100">
        <v>88.108968645188568</v>
      </c>
      <c r="JL26" s="100">
        <v>88.756135670000006</v>
      </c>
      <c r="JM26" s="100">
        <v>90.079486340000003</v>
      </c>
      <c r="JN26" s="100">
        <v>90.75608093000001</v>
      </c>
      <c r="JO26" s="100">
        <v>91.442961730000007</v>
      </c>
      <c r="JP26" s="100">
        <v>68.830301730000002</v>
      </c>
      <c r="JQ26" s="100">
        <v>72.976664479999997</v>
      </c>
      <c r="JR26" s="100">
        <v>73.418971510000006</v>
      </c>
      <c r="JS26" s="100">
        <v>73.866634170000012</v>
      </c>
      <c r="JT26" s="100">
        <v>74.778621450000003</v>
      </c>
      <c r="JU26" s="100">
        <v>75.243031080000009</v>
      </c>
      <c r="JV26" s="100">
        <v>75.713306400000008</v>
      </c>
      <c r="JW26" s="100">
        <v>76.671709140000004</v>
      </c>
      <c r="JX26" s="100">
        <v>77.654679770000001</v>
      </c>
      <c r="JY26" s="101" t="s">
        <v>369</v>
      </c>
      <c r="JZ26" s="101" t="s">
        <v>369</v>
      </c>
      <c r="KA26" s="101" t="s">
        <v>369</v>
      </c>
      <c r="KB26" s="101" t="s">
        <v>369</v>
      </c>
      <c r="KC26" s="101" t="s">
        <v>369</v>
      </c>
      <c r="KD26" s="101" t="s">
        <v>369</v>
      </c>
      <c r="KE26" s="101" t="s">
        <v>369</v>
      </c>
      <c r="KF26" s="101" t="s">
        <v>369</v>
      </c>
      <c r="KG26" s="101" t="s">
        <v>369</v>
      </c>
      <c r="KH26" s="101" t="s">
        <v>369</v>
      </c>
      <c r="KI26" s="101" t="s">
        <v>369</v>
      </c>
      <c r="KJ26" s="101" t="s">
        <v>369</v>
      </c>
      <c r="KK26" s="101" t="s">
        <v>369</v>
      </c>
      <c r="KL26" s="101" t="s">
        <v>369</v>
      </c>
      <c r="KM26" s="101" t="s">
        <v>369</v>
      </c>
      <c r="KN26" s="101" t="s">
        <v>369</v>
      </c>
      <c r="KO26" s="101" t="s">
        <v>369</v>
      </c>
      <c r="KP26" s="101" t="s">
        <v>369</v>
      </c>
      <c r="KQ26" s="101" t="s">
        <v>369</v>
      </c>
      <c r="KR26" s="101" t="s">
        <v>369</v>
      </c>
      <c r="KS26" s="100" t="s">
        <v>369</v>
      </c>
      <c r="KT26" s="100" t="s">
        <v>369</v>
      </c>
      <c r="KU26" s="140" t="s">
        <v>765</v>
      </c>
      <c r="KV26" s="140" t="s">
        <v>765</v>
      </c>
      <c r="KW26" s="140" t="s">
        <v>765</v>
      </c>
      <c r="KX26" s="140" t="s">
        <v>765</v>
      </c>
      <c r="KY26" s="140" t="s">
        <v>765</v>
      </c>
      <c r="KZ26" s="140" t="s">
        <v>765</v>
      </c>
      <c r="LA26" s="140" t="s">
        <v>765</v>
      </c>
      <c r="LB26" s="140" t="s">
        <v>765</v>
      </c>
      <c r="LC26" s="140" t="s">
        <v>765</v>
      </c>
      <c r="LD26" s="140" t="s">
        <v>765</v>
      </c>
      <c r="LE26" s="140">
        <v>0.14583333333333326</v>
      </c>
      <c r="LF26" s="140" t="s">
        <v>765</v>
      </c>
      <c r="LG26" s="140" t="s">
        <v>765</v>
      </c>
      <c r="LH26" s="140" t="s">
        <v>765</v>
      </c>
      <c r="LI26" s="140" t="s">
        <v>765</v>
      </c>
      <c r="LJ26" s="140" t="s">
        <v>765</v>
      </c>
      <c r="LK26" s="140" t="s">
        <v>765</v>
      </c>
      <c r="LL26" s="140">
        <v>0.16145833333333337</v>
      </c>
      <c r="LM26" s="140">
        <v>0.18749999999999989</v>
      </c>
      <c r="LN26" s="140" t="s">
        <v>765</v>
      </c>
      <c r="LO26" s="140" t="s">
        <v>765</v>
      </c>
      <c r="LP26" s="140" t="s">
        <v>765</v>
      </c>
      <c r="LQ26" s="140">
        <v>0.13541666666666663</v>
      </c>
      <c r="LR26" s="140">
        <v>0.13541666666666663</v>
      </c>
      <c r="LS26" s="140" t="s">
        <v>765</v>
      </c>
      <c r="LT26" s="140">
        <v>0</v>
      </c>
      <c r="LU26" s="140" t="s">
        <v>765</v>
      </c>
      <c r="LV26" s="101" t="s">
        <v>765</v>
      </c>
      <c r="LW26" s="101" t="s">
        <v>765</v>
      </c>
      <c r="LX26" s="101" t="s">
        <v>765</v>
      </c>
      <c r="LY26" s="101" t="s">
        <v>765</v>
      </c>
      <c r="LZ26" s="101" t="s">
        <v>765</v>
      </c>
      <c r="MA26" s="101" t="s">
        <v>765</v>
      </c>
      <c r="MB26" s="101" t="s">
        <v>765</v>
      </c>
      <c r="MC26" s="101" t="s">
        <v>765</v>
      </c>
      <c r="MD26" s="101" t="s">
        <v>765</v>
      </c>
      <c r="ME26" s="101" t="s">
        <v>765</v>
      </c>
      <c r="MF26" s="101" t="s">
        <v>765</v>
      </c>
      <c r="MG26" s="101" t="s">
        <v>765</v>
      </c>
      <c r="MH26" s="101" t="s">
        <v>765</v>
      </c>
      <c r="MI26" s="101" t="s">
        <v>765</v>
      </c>
      <c r="MJ26" s="101" t="s">
        <v>765</v>
      </c>
      <c r="MK26" s="101" t="s">
        <v>765</v>
      </c>
      <c r="ML26" s="101" t="s">
        <v>765</v>
      </c>
      <c r="MM26" s="101" t="s">
        <v>765</v>
      </c>
      <c r="MN26" s="101" t="s">
        <v>765</v>
      </c>
      <c r="MO26" s="101" t="s">
        <v>765</v>
      </c>
      <c r="MP26" s="101" t="s">
        <v>765</v>
      </c>
      <c r="MQ26" s="101" t="s">
        <v>765</v>
      </c>
      <c r="MR26" s="101" t="s">
        <v>765</v>
      </c>
      <c r="MS26" s="101" t="s">
        <v>765</v>
      </c>
      <c r="MT26" s="101" t="s">
        <v>765</v>
      </c>
      <c r="MU26" s="101" t="s">
        <v>765</v>
      </c>
      <c r="MV26" s="101" t="s">
        <v>765</v>
      </c>
      <c r="MW26" s="101" t="s">
        <v>765</v>
      </c>
      <c r="MX26" s="101" t="s">
        <v>765</v>
      </c>
      <c r="MY26" s="101" t="s">
        <v>765</v>
      </c>
      <c r="MZ26" s="101" t="s">
        <v>765</v>
      </c>
      <c r="NA26" s="101" t="s">
        <v>765</v>
      </c>
      <c r="NB26" s="101" t="s">
        <v>765</v>
      </c>
      <c r="NC26" s="101" t="s">
        <v>765</v>
      </c>
      <c r="ND26" s="101" t="s">
        <v>765</v>
      </c>
      <c r="NE26" s="101" t="s">
        <v>765</v>
      </c>
      <c r="NF26" s="101" t="s">
        <v>765</v>
      </c>
      <c r="NG26" s="101" t="s">
        <v>765</v>
      </c>
      <c r="NH26" s="101" t="s">
        <v>765</v>
      </c>
      <c r="NI26" s="101" t="s">
        <v>765</v>
      </c>
      <c r="NJ26" s="101" t="s">
        <v>765</v>
      </c>
      <c r="NK26" s="101" t="s">
        <v>765</v>
      </c>
      <c r="NL26" s="101" t="s">
        <v>765</v>
      </c>
      <c r="NM26" s="101" t="s">
        <v>765</v>
      </c>
      <c r="NN26" s="101" t="s">
        <v>765</v>
      </c>
      <c r="NO26" s="101" t="s">
        <v>765</v>
      </c>
      <c r="NP26" s="101" t="s">
        <v>765</v>
      </c>
      <c r="NQ26" s="101" t="s">
        <v>765</v>
      </c>
      <c r="NR26" s="101" t="s">
        <v>765</v>
      </c>
      <c r="NS26" s="101" t="s">
        <v>765</v>
      </c>
      <c r="NT26" s="101" t="s">
        <v>765</v>
      </c>
      <c r="NU26" s="101" t="s">
        <v>765</v>
      </c>
      <c r="NV26" s="101" t="s">
        <v>765</v>
      </c>
      <c r="NW26" s="101" t="s">
        <v>765</v>
      </c>
      <c r="NZ26" s="139">
        <v>0.08</v>
      </c>
      <c r="OA26" s="101">
        <v>66.930609719362522</v>
      </c>
      <c r="OB26" s="101">
        <v>67.128020486553055</v>
      </c>
      <c r="OC26" s="101">
        <v>67.061260632000014</v>
      </c>
      <c r="OD26" s="101">
        <v>66.80369166666668</v>
      </c>
      <c r="OE26" s="101">
        <v>67.128020486553055</v>
      </c>
      <c r="OF26" s="101">
        <v>67.061260632000014</v>
      </c>
      <c r="OG26" s="101">
        <v>66.68036879313334</v>
      </c>
      <c r="OH26" s="101">
        <v>66.68036879313334</v>
      </c>
      <c r="OI26" s="101">
        <v>66.930609719362522</v>
      </c>
      <c r="OJ26" s="101">
        <v>67.477285509929175</v>
      </c>
      <c r="OK26" s="101">
        <v>66.80369166666668</v>
      </c>
      <c r="OL26" s="101">
        <v>66.68036879313334</v>
      </c>
      <c r="OM26" s="101">
        <v>66.68036879313334</v>
      </c>
      <c r="ON26" s="101">
        <v>66.930609719362522</v>
      </c>
      <c r="OO26" s="101">
        <v>67.061260632000014</v>
      </c>
      <c r="OP26" s="101">
        <v>67.128020486553055</v>
      </c>
      <c r="OQ26" s="101">
        <v>67.405297607385435</v>
      </c>
      <c r="OR26" s="101">
        <v>66.995417039731251</v>
      </c>
      <c r="OS26" s="101">
        <v>67.334416039150014</v>
      </c>
      <c r="OT26" s="101">
        <v>67.061260632000014</v>
      </c>
      <c r="OU26" s="101">
        <v>66.995417039731251</v>
      </c>
      <c r="OV26" s="101">
        <v>67.061260632000014</v>
      </c>
      <c r="OW26" s="101">
        <v>66.68036879313334</v>
      </c>
      <c r="OX26" s="101">
        <v>66.68036879313334</v>
      </c>
      <c r="OY26" s="101">
        <v>67.061260632000014</v>
      </c>
      <c r="OZ26" s="101">
        <v>78.20920000000001</v>
      </c>
      <c r="PA26" s="101">
        <v>67.061260632000014</v>
      </c>
      <c r="PB26" s="101">
        <v>0</v>
      </c>
      <c r="PC26" s="101">
        <v>0</v>
      </c>
      <c r="PD26" s="101">
        <v>0</v>
      </c>
      <c r="PE26" s="101">
        <v>0</v>
      </c>
      <c r="PF26" s="101">
        <v>0</v>
      </c>
      <c r="PG26" s="101">
        <v>0</v>
      </c>
      <c r="PH26" s="101">
        <v>0</v>
      </c>
      <c r="PI26" s="101">
        <v>0</v>
      </c>
      <c r="PJ26" s="101">
        <v>0</v>
      </c>
      <c r="PK26" s="101">
        <v>0</v>
      </c>
      <c r="PL26" s="101">
        <v>0</v>
      </c>
      <c r="PM26" s="101">
        <v>0</v>
      </c>
      <c r="PN26" s="101">
        <v>0</v>
      </c>
      <c r="PO26" s="101">
        <v>0</v>
      </c>
      <c r="PP26" s="101">
        <v>0</v>
      </c>
      <c r="PQ26" s="101">
        <v>0</v>
      </c>
      <c r="PR26" s="101">
        <v>0</v>
      </c>
      <c r="PS26" s="101">
        <v>0</v>
      </c>
      <c r="PT26" s="101">
        <v>0</v>
      </c>
      <c r="PU26" s="101">
        <v>0</v>
      </c>
      <c r="PV26" s="101">
        <v>0</v>
      </c>
      <c r="PW26" s="101">
        <v>0</v>
      </c>
      <c r="PX26" s="101">
        <v>0</v>
      </c>
      <c r="PY26" s="101">
        <v>0</v>
      </c>
      <c r="PZ26" s="101">
        <v>0</v>
      </c>
      <c r="QA26" s="101">
        <v>0</v>
      </c>
      <c r="QB26" s="101">
        <v>0</v>
      </c>
      <c r="QC26" s="101">
        <v>0</v>
      </c>
      <c r="QD26" s="101">
        <v>19.424265333302934</v>
      </c>
      <c r="QE26" s="101">
        <v>0</v>
      </c>
      <c r="QF26" s="101">
        <v>16.051134813333334</v>
      </c>
      <c r="QG26" s="101">
        <v>19.415956657559693</v>
      </c>
      <c r="QH26" s="101">
        <v>0</v>
      </c>
      <c r="QI26" s="101">
        <v>0</v>
      </c>
      <c r="QJ26" s="101">
        <v>14.777140967378125</v>
      </c>
      <c r="QK26" s="101">
        <v>0</v>
      </c>
      <c r="QL26" s="101">
        <v>23.045967051932394</v>
      </c>
      <c r="QM26" s="101">
        <v>16.051134813333334</v>
      </c>
      <c r="QN26" s="101">
        <v>13.033360951864589</v>
      </c>
      <c r="QO26" s="101">
        <v>13.888520614077779</v>
      </c>
      <c r="QP26" s="101">
        <v>0</v>
      </c>
      <c r="QQ26" s="101">
        <v>0</v>
      </c>
      <c r="QR26" s="101">
        <v>20.158544552111884</v>
      </c>
      <c r="QS26" s="101">
        <v>0</v>
      </c>
      <c r="QT26" s="101">
        <v>0</v>
      </c>
      <c r="QU26" s="101">
        <v>21.542537983646628</v>
      </c>
      <c r="QV26" s="101">
        <v>0</v>
      </c>
      <c r="QW26" s="101">
        <v>0</v>
      </c>
      <c r="QX26" s="101">
        <v>0</v>
      </c>
      <c r="QY26" s="101">
        <v>0</v>
      </c>
      <c r="QZ26" s="101">
        <v>0</v>
      </c>
      <c r="RA26" s="101">
        <v>0</v>
      </c>
      <c r="RB26" s="101">
        <v>0</v>
      </c>
      <c r="RC26" s="101">
        <v>0</v>
      </c>
      <c r="RD26" s="101">
        <v>66.930609719362522</v>
      </c>
      <c r="RE26" s="101">
        <v>86.552285819855996</v>
      </c>
      <c r="RF26" s="101">
        <v>67.061260632000014</v>
      </c>
      <c r="RG26" s="101">
        <v>82.854826480000014</v>
      </c>
      <c r="RH26" s="101">
        <v>86.543977144112745</v>
      </c>
      <c r="RI26" s="101">
        <v>67.061260632000014</v>
      </c>
      <c r="RJ26" s="101">
        <v>66.68036879313334</v>
      </c>
      <c r="RK26" s="101">
        <v>81.457509760511471</v>
      </c>
      <c r="RL26" s="101">
        <v>66.930609719362522</v>
      </c>
      <c r="RM26" s="101">
        <v>90.523252561861568</v>
      </c>
      <c r="RN26" s="101">
        <v>82.854826480000014</v>
      </c>
      <c r="RO26" s="101">
        <v>79.713729744997934</v>
      </c>
      <c r="RP26" s="101">
        <v>80.568889407211117</v>
      </c>
      <c r="RQ26" s="101">
        <v>66.930609719362522</v>
      </c>
      <c r="RR26" s="101">
        <v>67.061260632000014</v>
      </c>
      <c r="RS26" s="101">
        <v>87.286565038664946</v>
      </c>
      <c r="RT26" s="101">
        <v>67.405297607385435</v>
      </c>
      <c r="RU26" s="101">
        <v>66.995417039731251</v>
      </c>
      <c r="RV26" s="101">
        <v>88.876954022796639</v>
      </c>
      <c r="RW26" s="101">
        <v>67.061260632000014</v>
      </c>
      <c r="RX26" s="101">
        <v>66.995417039731251</v>
      </c>
      <c r="RY26" s="101">
        <v>67.061260632000014</v>
      </c>
      <c r="RZ26" s="101">
        <v>66.68036879313334</v>
      </c>
      <c r="SA26" s="101">
        <v>66.68036879313334</v>
      </c>
      <c r="SB26" s="101">
        <v>67.061260632000014</v>
      </c>
      <c r="SC26" s="101">
        <v>78.20920000000001</v>
      </c>
      <c r="SD26" s="101">
        <v>67.061260632000014</v>
      </c>
      <c r="SE26" s="101">
        <v>69.840636228900024</v>
      </c>
      <c r="SF26" s="101">
        <v>70.046630072924927</v>
      </c>
      <c r="SG26" s="101">
        <v>69.976967616000024</v>
      </c>
      <c r="SH26" s="101">
        <v>69.708200000000005</v>
      </c>
      <c r="SI26" s="101">
        <v>70.046630072924927</v>
      </c>
      <c r="SJ26" s="101">
        <v>69.976967616000024</v>
      </c>
      <c r="SK26" s="101">
        <v>69.579515262400008</v>
      </c>
      <c r="SL26" s="101">
        <v>69.579515262400008</v>
      </c>
      <c r="SM26" s="101">
        <v>69.840636228900024</v>
      </c>
      <c r="SN26" s="101">
        <v>70.411080532100016</v>
      </c>
      <c r="SO26" s="101">
        <v>69.708200000000005</v>
      </c>
      <c r="SP26" s="101">
        <v>69.579515262400008</v>
      </c>
      <c r="SQ26" s="101">
        <v>69.579515262400008</v>
      </c>
      <c r="SR26" s="101">
        <v>69.840636228900024</v>
      </c>
      <c r="SS26" s="101">
        <v>69.976967616000024</v>
      </c>
      <c r="ST26" s="101">
        <v>70.046630072924927</v>
      </c>
      <c r="SU26" s="101">
        <v>70.335962720750018</v>
      </c>
      <c r="SV26" s="101">
        <v>69.908261258850004</v>
      </c>
      <c r="SW26" s="101">
        <v>70.261999345200024</v>
      </c>
      <c r="SX26" s="101">
        <v>69.976967616000024</v>
      </c>
      <c r="SY26" s="101">
        <v>69.908261258850004</v>
      </c>
      <c r="SZ26" s="101">
        <v>69.976967616000024</v>
      </c>
      <c r="TA26" s="101">
        <v>69.579515262400008</v>
      </c>
      <c r="TB26" s="101">
        <v>69.579515262400008</v>
      </c>
      <c r="TC26" s="101">
        <v>69.976967616000024</v>
      </c>
      <c r="TD26" s="101">
        <v>69.708200000000005</v>
      </c>
      <c r="TE26" s="101">
        <v>69.976967616000024</v>
      </c>
    </row>
    <row r="27" spans="1:525" s="112" customFormat="1" ht="15" customHeight="1" x14ac:dyDescent="0.2">
      <c r="A27" s="16" t="s">
        <v>99</v>
      </c>
      <c r="B27" s="16" t="s">
        <v>36</v>
      </c>
      <c r="C27" s="18">
        <v>100070337</v>
      </c>
      <c r="D27" s="17" t="s">
        <v>4</v>
      </c>
      <c r="E27" s="18" t="s">
        <v>199</v>
      </c>
      <c r="F27" s="148" t="s">
        <v>68</v>
      </c>
      <c r="G27" s="18">
        <v>288</v>
      </c>
      <c r="H27" s="18" t="s">
        <v>40</v>
      </c>
      <c r="I27" s="148" t="s">
        <v>126</v>
      </c>
      <c r="J27" s="18" t="s">
        <v>110</v>
      </c>
      <c r="K27" s="149" t="s">
        <v>108</v>
      </c>
      <c r="L27" s="18" t="s">
        <v>62</v>
      </c>
      <c r="M27" s="18" t="s">
        <v>19</v>
      </c>
      <c r="N27" s="150" t="s">
        <v>63</v>
      </c>
      <c r="O27" s="150" t="s">
        <v>136</v>
      </c>
      <c r="P27" s="150">
        <v>2</v>
      </c>
      <c r="Q27" s="150" t="s">
        <v>20</v>
      </c>
      <c r="R27" s="150" t="s">
        <v>21</v>
      </c>
      <c r="S27" s="151">
        <v>0</v>
      </c>
      <c r="T27" s="152">
        <v>0</v>
      </c>
      <c r="U27" s="97">
        <v>87.02</v>
      </c>
      <c r="V27" s="153">
        <v>0</v>
      </c>
      <c r="W27" s="153">
        <v>0</v>
      </c>
      <c r="X27" s="153"/>
      <c r="Y27" s="153">
        <v>0.19</v>
      </c>
      <c r="Z27" s="153">
        <v>0.20499999999999999</v>
      </c>
      <c r="AA27" s="153">
        <v>0.2</v>
      </c>
      <c r="AB27" s="153">
        <v>0.18</v>
      </c>
      <c r="AC27" s="153">
        <v>0.20499999999999999</v>
      </c>
      <c r="AD27" s="153">
        <v>0.2</v>
      </c>
      <c r="AE27" s="153">
        <v>0.17</v>
      </c>
      <c r="AF27" s="153">
        <v>0.17</v>
      </c>
      <c r="AG27" s="153">
        <v>0.19</v>
      </c>
      <c r="AH27" s="153">
        <v>0.23</v>
      </c>
      <c r="AI27" s="153">
        <v>0.18</v>
      </c>
      <c r="AJ27" s="153">
        <v>0.17</v>
      </c>
      <c r="AK27" s="153">
        <v>0.17</v>
      </c>
      <c r="AL27" s="153">
        <v>0.19</v>
      </c>
      <c r="AM27" s="153">
        <v>0.2</v>
      </c>
      <c r="AN27" s="153">
        <v>0.20499999999999999</v>
      </c>
      <c r="AO27" s="153">
        <v>0.22500000000000001</v>
      </c>
      <c r="AP27" s="153">
        <v>0.19500000000000001</v>
      </c>
      <c r="AQ27" s="153">
        <v>0.22</v>
      </c>
      <c r="AR27" s="153">
        <v>0.2</v>
      </c>
      <c r="AS27" s="153">
        <v>0.19500000000000001</v>
      </c>
      <c r="AT27" s="153">
        <v>0.2</v>
      </c>
      <c r="AU27" s="153">
        <v>0.17</v>
      </c>
      <c r="AV27" s="153">
        <v>0.17</v>
      </c>
      <c r="AW27" s="153">
        <v>0.2</v>
      </c>
      <c r="AX27" s="153">
        <v>0.18</v>
      </c>
      <c r="AY27" s="153">
        <v>0.2</v>
      </c>
      <c r="AZ27" s="153">
        <v>0.04</v>
      </c>
      <c r="BA27" s="153">
        <v>0.04</v>
      </c>
      <c r="BB27" s="153">
        <v>0.04</v>
      </c>
      <c r="BC27" s="153">
        <v>0.04</v>
      </c>
      <c r="BD27" s="153">
        <v>0.04</v>
      </c>
      <c r="BE27" s="153">
        <v>0.04</v>
      </c>
      <c r="BF27" s="153">
        <v>0.04</v>
      </c>
      <c r="BG27" s="153">
        <v>0.04</v>
      </c>
      <c r="BH27" s="153">
        <v>0.04</v>
      </c>
      <c r="BI27" s="153">
        <v>0.04</v>
      </c>
      <c r="BJ27" s="153">
        <v>0.04</v>
      </c>
      <c r="BK27" s="153">
        <v>0.04</v>
      </c>
      <c r="BL27" s="153">
        <v>0.04</v>
      </c>
      <c r="BM27" s="153">
        <v>0.04</v>
      </c>
      <c r="BN27" s="153">
        <v>0.04</v>
      </c>
      <c r="BO27" s="153">
        <v>0.04</v>
      </c>
      <c r="BP27" s="153">
        <v>0.04</v>
      </c>
      <c r="BQ27" s="153">
        <v>0.04</v>
      </c>
      <c r="BR27" s="153">
        <v>0.04</v>
      </c>
      <c r="BS27" s="153">
        <v>0.04</v>
      </c>
      <c r="BT27" s="153">
        <v>0.04</v>
      </c>
      <c r="BU27" s="153">
        <v>0.04</v>
      </c>
      <c r="BV27" s="153">
        <v>0.04</v>
      </c>
      <c r="BW27" s="153">
        <v>0.04</v>
      </c>
      <c r="BX27" s="153">
        <v>0.04</v>
      </c>
      <c r="BY27" s="153">
        <v>0.18</v>
      </c>
      <c r="BZ27" s="153">
        <v>0.04</v>
      </c>
      <c r="CA27" s="153" t="s">
        <v>369</v>
      </c>
      <c r="CB27" s="153" t="s">
        <v>425</v>
      </c>
      <c r="CC27" s="153" t="s">
        <v>369</v>
      </c>
      <c r="CD27" s="153" t="s">
        <v>425</v>
      </c>
      <c r="CE27" s="154" t="s">
        <v>425</v>
      </c>
      <c r="CF27" s="153" t="s">
        <v>369</v>
      </c>
      <c r="CG27" s="153" t="s">
        <v>369</v>
      </c>
      <c r="CH27" s="153" t="s">
        <v>425</v>
      </c>
      <c r="CI27" s="153" t="s">
        <v>369</v>
      </c>
      <c r="CJ27" s="153" t="s">
        <v>425</v>
      </c>
      <c r="CK27" s="153" t="s">
        <v>425</v>
      </c>
      <c r="CL27" s="153" t="s">
        <v>425</v>
      </c>
      <c r="CM27" s="154" t="s">
        <v>425</v>
      </c>
      <c r="CN27" s="153" t="s">
        <v>369</v>
      </c>
      <c r="CO27" s="153" t="s">
        <v>369</v>
      </c>
      <c r="CP27" s="154" t="s">
        <v>425</v>
      </c>
      <c r="CQ27" s="153" t="s">
        <v>369</v>
      </c>
      <c r="CR27" s="153" t="s">
        <v>369</v>
      </c>
      <c r="CS27" s="153" t="s">
        <v>425</v>
      </c>
      <c r="CT27" s="153" t="s">
        <v>369</v>
      </c>
      <c r="CU27" s="153" t="s">
        <v>369</v>
      </c>
      <c r="CV27" s="153" t="s">
        <v>369</v>
      </c>
      <c r="CW27" s="153" t="s">
        <v>369</v>
      </c>
      <c r="CX27" s="153" t="s">
        <v>369</v>
      </c>
      <c r="CY27" s="153" t="s">
        <v>369</v>
      </c>
      <c r="CZ27" s="153" t="s">
        <v>369</v>
      </c>
      <c r="DA27" s="153" t="s">
        <v>369</v>
      </c>
      <c r="DB27" s="153" t="s">
        <v>369</v>
      </c>
      <c r="DC27" s="153" t="s">
        <v>425</v>
      </c>
      <c r="DD27" s="153" t="s">
        <v>369</v>
      </c>
      <c r="DE27" s="153" t="s">
        <v>425</v>
      </c>
      <c r="DF27" s="153" t="s">
        <v>425</v>
      </c>
      <c r="DG27" s="153" t="s">
        <v>369</v>
      </c>
      <c r="DH27" s="153" t="s">
        <v>369</v>
      </c>
      <c r="DI27" s="153" t="s">
        <v>425</v>
      </c>
      <c r="DJ27" s="153" t="s">
        <v>369</v>
      </c>
      <c r="DK27" s="153" t="s">
        <v>425</v>
      </c>
      <c r="DL27" s="153" t="s">
        <v>425</v>
      </c>
      <c r="DM27" s="153" t="s">
        <v>425</v>
      </c>
      <c r="DN27" s="153" t="s">
        <v>425</v>
      </c>
      <c r="DO27" s="153" t="s">
        <v>369</v>
      </c>
      <c r="DP27" s="153" t="s">
        <v>369</v>
      </c>
      <c r="DQ27" s="153" t="s">
        <v>425</v>
      </c>
      <c r="DR27" s="153" t="s">
        <v>369</v>
      </c>
      <c r="DS27" s="153" t="s">
        <v>369</v>
      </c>
      <c r="DT27" s="153" t="s">
        <v>425</v>
      </c>
      <c r="DU27" s="153" t="s">
        <v>369</v>
      </c>
      <c r="DV27" s="153" t="s">
        <v>369</v>
      </c>
      <c r="DW27" s="153" t="s">
        <v>369</v>
      </c>
      <c r="DX27" s="153" t="s">
        <v>369</v>
      </c>
      <c r="DY27" s="153" t="s">
        <v>369</v>
      </c>
      <c r="DZ27" s="153" t="s">
        <v>369</v>
      </c>
      <c r="EA27" s="153" t="s">
        <v>369</v>
      </c>
      <c r="EB27" s="153" t="s">
        <v>369</v>
      </c>
      <c r="EC27" s="153" t="s">
        <v>369</v>
      </c>
      <c r="ED27" s="153" t="s">
        <v>425</v>
      </c>
      <c r="EE27" s="153" t="s">
        <v>369</v>
      </c>
      <c r="EF27" s="153" t="s">
        <v>425</v>
      </c>
      <c r="EG27" s="153" t="s">
        <v>425</v>
      </c>
      <c r="EH27" s="153" t="s">
        <v>369</v>
      </c>
      <c r="EI27" s="153" t="s">
        <v>369</v>
      </c>
      <c r="EJ27" s="153" t="s">
        <v>425</v>
      </c>
      <c r="EK27" s="153" t="s">
        <v>369</v>
      </c>
      <c r="EL27" s="153" t="s">
        <v>425</v>
      </c>
      <c r="EM27" s="153" t="s">
        <v>425</v>
      </c>
      <c r="EN27" s="153" t="s">
        <v>425</v>
      </c>
      <c r="EO27" s="153" t="s">
        <v>425</v>
      </c>
      <c r="EP27" s="153" t="s">
        <v>369</v>
      </c>
      <c r="EQ27" s="153" t="s">
        <v>369</v>
      </c>
      <c r="ER27" s="153" t="s">
        <v>425</v>
      </c>
      <c r="ES27" s="153" t="s">
        <v>369</v>
      </c>
      <c r="ET27" s="153" t="s">
        <v>369</v>
      </c>
      <c r="EU27" s="153" t="s">
        <v>425</v>
      </c>
      <c r="EV27" s="153" t="s">
        <v>369</v>
      </c>
      <c r="EW27" s="153" t="s">
        <v>369</v>
      </c>
      <c r="EX27" s="153" t="s">
        <v>369</v>
      </c>
      <c r="EY27" s="153" t="s">
        <v>369</v>
      </c>
      <c r="EZ27" s="153" t="s">
        <v>369</v>
      </c>
      <c r="FA27" s="153" t="s">
        <v>369</v>
      </c>
      <c r="FB27" s="153" t="s">
        <v>369</v>
      </c>
      <c r="FC27" s="153" t="s">
        <v>369</v>
      </c>
      <c r="FD27" s="155">
        <v>0.15624999999999989</v>
      </c>
      <c r="FE27" s="155">
        <v>0.17187499999999989</v>
      </c>
      <c r="FF27" s="155">
        <v>0.16666666666666663</v>
      </c>
      <c r="FG27" s="155">
        <v>0.14583333333333326</v>
      </c>
      <c r="FH27" s="155">
        <v>0.17187499999999989</v>
      </c>
      <c r="FI27" s="155">
        <v>0.16666666666666663</v>
      </c>
      <c r="FJ27" s="155">
        <v>0.13541666666666663</v>
      </c>
      <c r="FK27" s="155">
        <v>0.13541666666666663</v>
      </c>
      <c r="FL27" s="155">
        <v>0.15624999999999989</v>
      </c>
      <c r="FM27" s="155">
        <v>0.19791666666666663</v>
      </c>
      <c r="FN27" s="155">
        <v>0.14583333333333326</v>
      </c>
      <c r="FO27" s="155">
        <v>0.13541666666666663</v>
      </c>
      <c r="FP27" s="155">
        <v>0.13541666666666663</v>
      </c>
      <c r="FQ27" s="155">
        <v>0.15624999999999989</v>
      </c>
      <c r="FR27" s="155">
        <v>0.16666666666666663</v>
      </c>
      <c r="FS27" s="155">
        <v>0.17187499999999989</v>
      </c>
      <c r="FT27" s="155">
        <v>0.19270833333333326</v>
      </c>
      <c r="FU27" s="155">
        <v>0.16145833333333337</v>
      </c>
      <c r="FV27" s="155">
        <v>0.18749999999999989</v>
      </c>
      <c r="FW27" s="155">
        <v>0.16666666666666663</v>
      </c>
      <c r="FX27" s="155">
        <v>0.16145833333333337</v>
      </c>
      <c r="FY27" s="155">
        <v>0.16666666666666663</v>
      </c>
      <c r="FZ27" s="155">
        <v>0.13541666666666663</v>
      </c>
      <c r="GA27" s="155">
        <v>0.13541666666666663</v>
      </c>
      <c r="GB27" s="155">
        <v>0.16666666666666663</v>
      </c>
      <c r="GC27" s="155">
        <v>0</v>
      </c>
      <c r="GD27" s="155">
        <v>0.16666666666666663</v>
      </c>
      <c r="GE27" s="97">
        <v>80.374084941248</v>
      </c>
      <c r="GF27" s="97">
        <v>81.890587595935997</v>
      </c>
      <c r="GG27" s="97">
        <v>81.378735199999994</v>
      </c>
      <c r="GH27" s="97">
        <v>79.393888000000004</v>
      </c>
      <c r="GI27" s="97">
        <v>81.890587595935997</v>
      </c>
      <c r="GJ27" s="97">
        <v>81.378735199999994</v>
      </c>
      <c r="GK27" s="97">
        <v>78.437350437376011</v>
      </c>
      <c r="GL27" s="97">
        <v>78.437350437376011</v>
      </c>
      <c r="GM27" s="97">
        <v>80.374084941248</v>
      </c>
      <c r="GN27" s="97">
        <v>84.549330117280007</v>
      </c>
      <c r="GO27" s="97">
        <v>79.393888000000004</v>
      </c>
      <c r="GP27" s="97">
        <v>78.437350437376011</v>
      </c>
      <c r="GQ27" s="97">
        <v>78.437350437376011</v>
      </c>
      <c r="GR27" s="97">
        <v>80.374084941248</v>
      </c>
      <c r="GS27" s="97">
        <v>81.378735199999994</v>
      </c>
      <c r="GT27" s="97">
        <v>81.890587595935997</v>
      </c>
      <c r="GU27" s="97">
        <v>84.003894106720011</v>
      </c>
      <c r="GV27" s="97">
        <v>80.873313708992001</v>
      </c>
      <c r="GW27" s="97">
        <v>83.465365364416002</v>
      </c>
      <c r="GX27" s="97">
        <v>81.378735199999994</v>
      </c>
      <c r="GY27" s="97">
        <v>80.873313708992001</v>
      </c>
      <c r="GZ27" s="97">
        <v>81.378735199999994</v>
      </c>
      <c r="HA27" s="97">
        <v>78.437350437376011</v>
      </c>
      <c r="HB27" s="97">
        <v>78.437350437376011</v>
      </c>
      <c r="HC27" s="97">
        <v>81.378735199999994</v>
      </c>
      <c r="HD27" s="97">
        <v>79.393888000000004</v>
      </c>
      <c r="HE27" s="97">
        <v>81.378735199999994</v>
      </c>
      <c r="HF27" s="97">
        <v>107.81897332531317</v>
      </c>
      <c r="HG27" s="97">
        <v>109.85330764330999</v>
      </c>
      <c r="HH27" s="97">
        <v>109.16667587805551</v>
      </c>
      <c r="HI27" s="97">
        <v>106.50407402737125</v>
      </c>
      <c r="HJ27" s="97">
        <v>109.85330764330999</v>
      </c>
      <c r="HK27" s="97">
        <v>109.16667587805551</v>
      </c>
      <c r="HL27" s="97">
        <v>105.22091294348949</v>
      </c>
      <c r="HM27" s="97">
        <v>105.22091294348949</v>
      </c>
      <c r="HN27" s="97">
        <v>107.81897332531317</v>
      </c>
      <c r="HO27" s="97">
        <v>113.4199160743386</v>
      </c>
      <c r="HP27" s="97">
        <v>106.50407402737125</v>
      </c>
      <c r="HQ27" s="97">
        <v>105.22091294348949</v>
      </c>
      <c r="HR27" s="97">
        <v>105.22091294348949</v>
      </c>
      <c r="HS27" s="97">
        <v>107.81897332531317</v>
      </c>
      <c r="HT27" s="97">
        <v>109.16667587805551</v>
      </c>
      <c r="HU27" s="97">
        <v>109.85330764330999</v>
      </c>
      <c r="HV27" s="97">
        <v>112.68823308577058</v>
      </c>
      <c r="HW27" s="97">
        <v>108.48867094279728</v>
      </c>
      <c r="HX27" s="97">
        <v>111.9658159516429</v>
      </c>
      <c r="HY27" s="97">
        <v>109.16667587805551</v>
      </c>
      <c r="HZ27" s="97">
        <v>108.48867094279728</v>
      </c>
      <c r="IA27" s="97">
        <v>109.16667587805551</v>
      </c>
      <c r="IB27" s="97">
        <v>105.22091294348949</v>
      </c>
      <c r="IC27" s="97">
        <v>105.22091294348949</v>
      </c>
      <c r="ID27" s="97">
        <v>109.16667587805551</v>
      </c>
      <c r="IE27" s="97">
        <v>106.50407402737125</v>
      </c>
      <c r="IF27" s="97">
        <v>109.16667587805551</v>
      </c>
      <c r="IG27" s="155">
        <v>0</v>
      </c>
      <c r="IH27" s="155">
        <v>8.3333333333333259E-2</v>
      </c>
      <c r="II27" s="155">
        <v>0.13541666666666663</v>
      </c>
      <c r="IJ27" s="155">
        <v>0.140625</v>
      </c>
      <c r="IK27" s="155">
        <v>0.14583333333333326</v>
      </c>
      <c r="IL27" s="155">
        <v>0.15624999999999989</v>
      </c>
      <c r="IM27" s="155">
        <v>0.16145833333333337</v>
      </c>
      <c r="IN27" s="155">
        <v>0.16666666666666663</v>
      </c>
      <c r="IO27" s="155">
        <v>0.17187499999999989</v>
      </c>
      <c r="IP27" s="155">
        <v>0.17708333333333326</v>
      </c>
      <c r="IQ27" s="155">
        <v>0.18749999999999989</v>
      </c>
      <c r="IR27" s="155">
        <v>0.19270833333333326</v>
      </c>
      <c r="IS27" s="155">
        <v>0.19791666666666663</v>
      </c>
      <c r="IT27" s="155">
        <v>8.3333333333333259E-2</v>
      </c>
      <c r="IU27" s="155">
        <v>0.13541666666666663</v>
      </c>
      <c r="IV27" s="155">
        <v>0.140625</v>
      </c>
      <c r="IW27" s="155">
        <v>0.14583333333333326</v>
      </c>
      <c r="IX27" s="155">
        <v>0.15624999999999989</v>
      </c>
      <c r="IY27" s="155">
        <v>0.16145833333333337</v>
      </c>
      <c r="IZ27" s="155">
        <v>0.16666666666666663</v>
      </c>
      <c r="JA27" s="155">
        <v>0.17708333333333326</v>
      </c>
      <c r="JB27" s="155">
        <v>0.18749999999999989</v>
      </c>
      <c r="JC27" s="97">
        <v>65.102988159999995</v>
      </c>
      <c r="JD27" s="97">
        <v>73.980653928384001</v>
      </c>
      <c r="JE27" s="97">
        <v>78.437350437376011</v>
      </c>
      <c r="JF27" s="97">
        <v>78.912681644832006</v>
      </c>
      <c r="JG27" s="97">
        <v>79.393888000000004</v>
      </c>
      <c r="JH27" s="97">
        <v>80.374084941248</v>
      </c>
      <c r="JI27" s="97">
        <v>80.873313708992001</v>
      </c>
      <c r="JJ27" s="97">
        <v>81.378735199999994</v>
      </c>
      <c r="JK27" s="97">
        <v>81.890587595935997</v>
      </c>
      <c r="JL27" s="97">
        <v>82.408870896800011</v>
      </c>
      <c r="JM27" s="97">
        <v>83.465365364416002</v>
      </c>
      <c r="JN27" s="97">
        <v>84.003894106720011</v>
      </c>
      <c r="JO27" s="97">
        <v>84.549330117280007</v>
      </c>
      <c r="JP27" s="97">
        <v>66.054126938240003</v>
      </c>
      <c r="JQ27" s="97">
        <v>70.033348604799997</v>
      </c>
      <c r="JR27" s="97">
        <v>70.457788330048004</v>
      </c>
      <c r="JS27" s="97">
        <v>70.887388658016008</v>
      </c>
      <c r="JT27" s="97">
        <v>71.76254748544001</v>
      </c>
      <c r="JU27" s="97">
        <v>72.20826477267201</v>
      </c>
      <c r="JV27" s="97">
        <v>72.659539632064011</v>
      </c>
      <c r="JW27" s="97">
        <v>73.579317824544006</v>
      </c>
      <c r="JX27" s="97">
        <v>74.522596607872003</v>
      </c>
      <c r="JY27" s="97">
        <v>87.333340702444417</v>
      </c>
      <c r="JZ27" s="97">
        <v>99.242413252037025</v>
      </c>
      <c r="KA27" s="97">
        <v>105.22091294348949</v>
      </c>
      <c r="KB27" s="97">
        <v>105.85855283469135</v>
      </c>
      <c r="KC27" s="97">
        <v>106.50407402737125</v>
      </c>
      <c r="KD27" s="97">
        <v>107.81897332531317</v>
      </c>
      <c r="KE27" s="97">
        <v>108.48867094279728</v>
      </c>
      <c r="KF27" s="97">
        <v>109.16667587805551</v>
      </c>
      <c r="KG27" s="97">
        <v>109.85330764330999</v>
      </c>
      <c r="KH27" s="97">
        <v>110.54856623856068</v>
      </c>
      <c r="KI27" s="97">
        <v>111.9658159516429</v>
      </c>
      <c r="KJ27" s="97">
        <v>112.68823308577058</v>
      </c>
      <c r="KK27" s="97">
        <v>113.4199160743386</v>
      </c>
      <c r="KL27" s="97">
        <v>91.315955499545183</v>
      </c>
      <c r="KM27" s="97">
        <v>96.816996016910025</v>
      </c>
      <c r="KN27" s="97">
        <v>97.403759037776609</v>
      </c>
      <c r="KO27" s="97">
        <v>97.997656289162506</v>
      </c>
      <c r="KP27" s="97">
        <v>99.207512027847926</v>
      </c>
      <c r="KQ27" s="97">
        <v>99.823690029932635</v>
      </c>
      <c r="KR27" s="97">
        <v>100.44755104949972</v>
      </c>
      <c r="KS27" s="97">
        <v>101.71909044282916</v>
      </c>
      <c r="KT27" s="97">
        <v>103.02311802436969</v>
      </c>
      <c r="KU27" s="155" t="s">
        <v>765</v>
      </c>
      <c r="KV27" s="155" t="s">
        <v>765</v>
      </c>
      <c r="KW27" s="155" t="s">
        <v>765</v>
      </c>
      <c r="KX27" s="155" t="s">
        <v>765</v>
      </c>
      <c r="KY27" s="155" t="s">
        <v>765</v>
      </c>
      <c r="KZ27" s="155" t="s">
        <v>765</v>
      </c>
      <c r="LA27" s="155" t="s">
        <v>765</v>
      </c>
      <c r="LB27" s="155" t="s">
        <v>765</v>
      </c>
      <c r="LC27" s="155" t="s">
        <v>765</v>
      </c>
      <c r="LD27" s="155" t="s">
        <v>765</v>
      </c>
      <c r="LE27" s="155">
        <v>0.14583333333333326</v>
      </c>
      <c r="LF27" s="155" t="s">
        <v>765</v>
      </c>
      <c r="LG27" s="155" t="s">
        <v>765</v>
      </c>
      <c r="LH27" s="155" t="s">
        <v>765</v>
      </c>
      <c r="LI27" s="155" t="s">
        <v>765</v>
      </c>
      <c r="LJ27" s="155" t="s">
        <v>765</v>
      </c>
      <c r="LK27" s="155" t="s">
        <v>765</v>
      </c>
      <c r="LL27" s="155">
        <v>0.16145833333333337</v>
      </c>
      <c r="LM27" s="155">
        <v>0.18749999999999989</v>
      </c>
      <c r="LN27" s="155" t="s">
        <v>765</v>
      </c>
      <c r="LO27" s="155" t="s">
        <v>765</v>
      </c>
      <c r="LP27" s="155" t="s">
        <v>765</v>
      </c>
      <c r="LQ27" s="155">
        <v>0.13541666666666663</v>
      </c>
      <c r="LR27" s="155">
        <v>0.13541666666666663</v>
      </c>
      <c r="LS27" s="155" t="s">
        <v>765</v>
      </c>
      <c r="LT27" s="155">
        <v>0</v>
      </c>
      <c r="LU27" s="155" t="s">
        <v>765</v>
      </c>
      <c r="LV27" s="97" t="s">
        <v>765</v>
      </c>
      <c r="LW27" s="97" t="s">
        <v>765</v>
      </c>
      <c r="LX27" s="97" t="s">
        <v>765</v>
      </c>
      <c r="LY27" s="97" t="s">
        <v>765</v>
      </c>
      <c r="LZ27" s="97" t="s">
        <v>765</v>
      </c>
      <c r="MA27" s="97" t="s">
        <v>765</v>
      </c>
      <c r="MB27" s="97" t="s">
        <v>765</v>
      </c>
      <c r="MC27" s="97" t="s">
        <v>765</v>
      </c>
      <c r="MD27" s="97" t="s">
        <v>765</v>
      </c>
      <c r="ME27" s="97" t="s">
        <v>765</v>
      </c>
      <c r="MF27" s="97" t="s">
        <v>765</v>
      </c>
      <c r="MG27" s="97" t="s">
        <v>765</v>
      </c>
      <c r="MH27" s="97" t="s">
        <v>765</v>
      </c>
      <c r="MI27" s="97" t="s">
        <v>765</v>
      </c>
      <c r="MJ27" s="97" t="s">
        <v>765</v>
      </c>
      <c r="MK27" s="97" t="s">
        <v>765</v>
      </c>
      <c r="ML27" s="97" t="s">
        <v>765</v>
      </c>
      <c r="MM27" s="97" t="s">
        <v>765</v>
      </c>
      <c r="MN27" s="97" t="s">
        <v>765</v>
      </c>
      <c r="MO27" s="97" t="s">
        <v>765</v>
      </c>
      <c r="MP27" s="97" t="s">
        <v>765</v>
      </c>
      <c r="MQ27" s="97" t="s">
        <v>765</v>
      </c>
      <c r="MR27" s="97" t="s">
        <v>765</v>
      </c>
      <c r="MS27" s="97" t="s">
        <v>765</v>
      </c>
      <c r="MT27" s="97" t="s">
        <v>765</v>
      </c>
      <c r="MU27" s="97" t="s">
        <v>765</v>
      </c>
      <c r="MV27" s="97" t="s">
        <v>765</v>
      </c>
      <c r="MW27" s="97" t="s">
        <v>765</v>
      </c>
      <c r="MX27" s="97" t="s">
        <v>765</v>
      </c>
      <c r="MY27" s="97" t="s">
        <v>765</v>
      </c>
      <c r="MZ27" s="97" t="s">
        <v>765</v>
      </c>
      <c r="NA27" s="97" t="s">
        <v>765</v>
      </c>
      <c r="NB27" s="97" t="s">
        <v>765</v>
      </c>
      <c r="NC27" s="97" t="s">
        <v>765</v>
      </c>
      <c r="ND27" s="97" t="s">
        <v>765</v>
      </c>
      <c r="NE27" s="97" t="s">
        <v>765</v>
      </c>
      <c r="NF27" s="97" t="s">
        <v>765</v>
      </c>
      <c r="NG27" s="97" t="s">
        <v>765</v>
      </c>
      <c r="NH27" s="97" t="s">
        <v>765</v>
      </c>
      <c r="NI27" s="97" t="s">
        <v>765</v>
      </c>
      <c r="NJ27" s="97" t="s">
        <v>765</v>
      </c>
      <c r="NK27" s="97" t="s">
        <v>765</v>
      </c>
      <c r="NL27" s="97" t="s">
        <v>765</v>
      </c>
      <c r="NM27" s="97" t="s">
        <v>765</v>
      </c>
      <c r="NN27" s="97" t="s">
        <v>765</v>
      </c>
      <c r="NO27" s="97" t="s">
        <v>765</v>
      </c>
      <c r="NP27" s="97" t="s">
        <v>765</v>
      </c>
      <c r="NQ27" s="97" t="s">
        <v>765</v>
      </c>
      <c r="NR27" s="97" t="s">
        <v>765</v>
      </c>
      <c r="NS27" s="97" t="s">
        <v>765</v>
      </c>
      <c r="NT27" s="97" t="s">
        <v>765</v>
      </c>
      <c r="NU27" s="97" t="s">
        <v>765</v>
      </c>
      <c r="NV27" s="97" t="s">
        <v>765</v>
      </c>
      <c r="NW27" s="97" t="s">
        <v>765</v>
      </c>
      <c r="NZ27" s="153">
        <v>0.08</v>
      </c>
      <c r="OA27" s="97">
        <v>62.39038343564377</v>
      </c>
      <c r="OB27" s="97">
        <v>62.39039142465375</v>
      </c>
      <c r="OC27" s="97">
        <v>62.390363653333331</v>
      </c>
      <c r="OD27" s="97">
        <v>62.390363653333345</v>
      </c>
      <c r="OE27" s="97">
        <v>62.39039142465375</v>
      </c>
      <c r="OF27" s="97">
        <v>62.390363653333331</v>
      </c>
      <c r="OG27" s="97">
        <v>62.39037582706284</v>
      </c>
      <c r="OH27" s="97">
        <v>62.39037582706284</v>
      </c>
      <c r="OI27" s="97">
        <v>62.39038343564377</v>
      </c>
      <c r="OJ27" s="97">
        <v>62.390359849042873</v>
      </c>
      <c r="OK27" s="97">
        <v>62.390363653333345</v>
      </c>
      <c r="OL27" s="97">
        <v>62.39037582706284</v>
      </c>
      <c r="OM27" s="97">
        <v>62.39037582706284</v>
      </c>
      <c r="ON27" s="97">
        <v>62.39038343564377</v>
      </c>
      <c r="OO27" s="97">
        <v>62.390363653333331</v>
      </c>
      <c r="OP27" s="97">
        <v>62.39039142465375</v>
      </c>
      <c r="OQ27" s="97">
        <v>62.39039218551185</v>
      </c>
      <c r="OR27" s="97">
        <v>62.390391805082785</v>
      </c>
      <c r="OS27" s="97">
        <v>62.390360609900966</v>
      </c>
      <c r="OT27" s="97">
        <v>62.390363653333331</v>
      </c>
      <c r="OU27" s="97">
        <v>62.390391805082785</v>
      </c>
      <c r="OV27" s="97">
        <v>62.390363653333331</v>
      </c>
      <c r="OW27" s="97">
        <v>62.39037582706284</v>
      </c>
      <c r="OX27" s="97">
        <v>62.39037582706284</v>
      </c>
      <c r="OY27" s="97">
        <v>62.390363653333331</v>
      </c>
      <c r="OZ27" s="97">
        <v>73.042376959999999</v>
      </c>
      <c r="PA27" s="97">
        <v>62.390363653333331</v>
      </c>
      <c r="PB27" s="97">
        <v>0</v>
      </c>
      <c r="PC27" s="97">
        <v>0</v>
      </c>
      <c r="PD27" s="97">
        <v>0</v>
      </c>
      <c r="PE27" s="97">
        <v>0</v>
      </c>
      <c r="PF27" s="97">
        <v>0</v>
      </c>
      <c r="PG27" s="97">
        <v>0</v>
      </c>
      <c r="PH27" s="97">
        <v>0</v>
      </c>
      <c r="PI27" s="97">
        <v>0</v>
      </c>
      <c r="PJ27" s="97">
        <v>0</v>
      </c>
      <c r="PK27" s="97">
        <v>0</v>
      </c>
      <c r="PL27" s="97">
        <v>0</v>
      </c>
      <c r="PM27" s="97">
        <v>0</v>
      </c>
      <c r="PN27" s="97">
        <v>0</v>
      </c>
      <c r="PO27" s="97">
        <v>0</v>
      </c>
      <c r="PP27" s="97">
        <v>0</v>
      </c>
      <c r="PQ27" s="97">
        <v>0</v>
      </c>
      <c r="PR27" s="97">
        <v>0</v>
      </c>
      <c r="PS27" s="97">
        <v>0</v>
      </c>
      <c r="PT27" s="97">
        <v>0</v>
      </c>
      <c r="PU27" s="97">
        <v>0</v>
      </c>
      <c r="PV27" s="97">
        <v>0</v>
      </c>
      <c r="PW27" s="97">
        <v>0</v>
      </c>
      <c r="PX27" s="97">
        <v>0</v>
      </c>
      <c r="PY27" s="97">
        <v>0</v>
      </c>
      <c r="PZ27" s="97">
        <v>0</v>
      </c>
      <c r="QA27" s="97">
        <v>0</v>
      </c>
      <c r="QB27" s="97">
        <v>0</v>
      </c>
      <c r="QC27" s="97">
        <v>0</v>
      </c>
      <c r="QD27" s="97">
        <v>0</v>
      </c>
      <c r="QE27" s="97">
        <v>0</v>
      </c>
      <c r="QF27" s="97">
        <v>0</v>
      </c>
      <c r="QG27" s="97">
        <v>0</v>
      </c>
      <c r="QH27" s="97">
        <v>0</v>
      </c>
      <c r="QI27" s="97">
        <v>0</v>
      </c>
      <c r="QJ27" s="97">
        <v>0</v>
      </c>
      <c r="QK27" s="97">
        <v>0</v>
      </c>
      <c r="QL27" s="97">
        <v>0</v>
      </c>
      <c r="QM27" s="97">
        <v>0</v>
      </c>
      <c r="QN27" s="97">
        <v>0</v>
      </c>
      <c r="QO27" s="97">
        <v>0</v>
      </c>
      <c r="QP27" s="97">
        <v>0</v>
      </c>
      <c r="QQ27" s="97">
        <v>0</v>
      </c>
      <c r="QR27" s="97">
        <v>0</v>
      </c>
      <c r="QS27" s="97">
        <v>0</v>
      </c>
      <c r="QT27" s="97">
        <v>0</v>
      </c>
      <c r="QU27" s="97">
        <v>0</v>
      </c>
      <c r="QV27" s="97">
        <v>0</v>
      </c>
      <c r="QW27" s="97">
        <v>0</v>
      </c>
      <c r="QX27" s="97">
        <v>0</v>
      </c>
      <c r="QY27" s="97">
        <v>0</v>
      </c>
      <c r="QZ27" s="97">
        <v>0</v>
      </c>
      <c r="RA27" s="97">
        <v>0</v>
      </c>
      <c r="RB27" s="97">
        <v>0</v>
      </c>
      <c r="RC27" s="97">
        <v>0</v>
      </c>
      <c r="RD27" s="97">
        <v>62.39038343564377</v>
      </c>
      <c r="RE27" s="97">
        <v>62.39039142465375</v>
      </c>
      <c r="RF27" s="97">
        <v>62.390363653333331</v>
      </c>
      <c r="RG27" s="97">
        <v>62.390363653333345</v>
      </c>
      <c r="RH27" s="97">
        <v>62.39039142465375</v>
      </c>
      <c r="RI27" s="97">
        <v>62.390363653333331</v>
      </c>
      <c r="RJ27" s="97">
        <v>62.39037582706284</v>
      </c>
      <c r="RK27" s="97">
        <v>62.39037582706284</v>
      </c>
      <c r="RL27" s="97">
        <v>62.39038343564377</v>
      </c>
      <c r="RM27" s="97">
        <v>62.390359849042873</v>
      </c>
      <c r="RN27" s="97">
        <v>62.390363653333345</v>
      </c>
      <c r="RO27" s="97">
        <v>62.39037582706284</v>
      </c>
      <c r="RP27" s="97">
        <v>62.39037582706284</v>
      </c>
      <c r="RQ27" s="97">
        <v>62.39038343564377</v>
      </c>
      <c r="RR27" s="97">
        <v>62.390363653333331</v>
      </c>
      <c r="RS27" s="97">
        <v>62.39039142465375</v>
      </c>
      <c r="RT27" s="97">
        <v>62.39039218551185</v>
      </c>
      <c r="RU27" s="97">
        <v>62.390391805082785</v>
      </c>
      <c r="RV27" s="97">
        <v>62.390360609900966</v>
      </c>
      <c r="RW27" s="97">
        <v>62.390363653333331</v>
      </c>
      <c r="RX27" s="97">
        <v>62.390391805082785</v>
      </c>
      <c r="RY27" s="97">
        <v>62.390363653333331</v>
      </c>
      <c r="RZ27" s="97">
        <v>62.39037582706284</v>
      </c>
      <c r="SA27" s="97">
        <v>62.39037582706284</v>
      </c>
      <c r="SB27" s="97">
        <v>62.390363653333331</v>
      </c>
      <c r="SC27" s="97">
        <v>73.042376959999999</v>
      </c>
      <c r="SD27" s="97">
        <v>62.390363653333331</v>
      </c>
      <c r="SE27" s="97">
        <v>65.103008802410898</v>
      </c>
      <c r="SF27" s="97">
        <v>65.103017138769133</v>
      </c>
      <c r="SG27" s="97">
        <v>65.102988159999995</v>
      </c>
      <c r="SH27" s="97">
        <v>65.10298816000001</v>
      </c>
      <c r="SI27" s="97">
        <v>65.103017138769133</v>
      </c>
      <c r="SJ27" s="97">
        <v>65.102988159999995</v>
      </c>
      <c r="SK27" s="97">
        <v>65.103000863022103</v>
      </c>
      <c r="SL27" s="97">
        <v>65.103000863022103</v>
      </c>
      <c r="SM27" s="97">
        <v>65.103008802410898</v>
      </c>
      <c r="SN27" s="97">
        <v>65.102984190305605</v>
      </c>
      <c r="SO27" s="97">
        <v>65.10298816000001</v>
      </c>
      <c r="SP27" s="97">
        <v>65.103000863022103</v>
      </c>
      <c r="SQ27" s="97">
        <v>65.103000863022103</v>
      </c>
      <c r="SR27" s="97">
        <v>65.103008802410898</v>
      </c>
      <c r="SS27" s="97">
        <v>65.102988159999995</v>
      </c>
      <c r="ST27" s="97">
        <v>65.103017138769133</v>
      </c>
      <c r="SU27" s="97">
        <v>65.103017932708013</v>
      </c>
      <c r="SV27" s="97">
        <v>65.103017535738559</v>
      </c>
      <c r="SW27" s="97">
        <v>65.102984984244486</v>
      </c>
      <c r="SX27" s="97">
        <v>65.102988159999995</v>
      </c>
      <c r="SY27" s="97">
        <v>65.103017535738559</v>
      </c>
      <c r="SZ27" s="97">
        <v>65.102988159999995</v>
      </c>
      <c r="TA27" s="97">
        <v>65.103000863022103</v>
      </c>
      <c r="TB27" s="97">
        <v>65.103000863022103</v>
      </c>
      <c r="TC27" s="97">
        <v>65.102988159999995</v>
      </c>
      <c r="TD27" s="97">
        <v>65.10298816000001</v>
      </c>
      <c r="TE27" s="97">
        <v>65.102988159999995</v>
      </c>
    </row>
    <row r="28" spans="1:525" s="112" customFormat="1" ht="15" customHeight="1" x14ac:dyDescent="0.2">
      <c r="A28" s="16" t="s">
        <v>99</v>
      </c>
      <c r="B28" s="16" t="s">
        <v>36</v>
      </c>
      <c r="C28" s="18">
        <v>100081629</v>
      </c>
      <c r="D28" s="17" t="s">
        <v>5</v>
      </c>
      <c r="E28" s="18" t="s">
        <v>199</v>
      </c>
      <c r="F28" s="148" t="s">
        <v>69</v>
      </c>
      <c r="G28" s="18">
        <v>48</v>
      </c>
      <c r="H28" s="18" t="s">
        <v>41</v>
      </c>
      <c r="I28" s="148" t="s">
        <v>127</v>
      </c>
      <c r="J28" s="18" t="s">
        <v>110</v>
      </c>
      <c r="K28" s="149" t="s">
        <v>108</v>
      </c>
      <c r="L28" s="18" t="s">
        <v>62</v>
      </c>
      <c r="M28" s="18" t="s">
        <v>19</v>
      </c>
      <c r="N28" s="150" t="s">
        <v>63</v>
      </c>
      <c r="O28" s="150" t="s">
        <v>136</v>
      </c>
      <c r="P28" s="150">
        <v>2</v>
      </c>
      <c r="Q28" s="150" t="s">
        <v>20</v>
      </c>
      <c r="R28" s="150" t="s">
        <v>21</v>
      </c>
      <c r="S28" s="151">
        <v>0</v>
      </c>
      <c r="T28" s="152">
        <v>0</v>
      </c>
      <c r="U28" s="97">
        <v>134.9</v>
      </c>
      <c r="V28" s="153">
        <v>0</v>
      </c>
      <c r="W28" s="153">
        <v>0</v>
      </c>
      <c r="X28" s="153"/>
      <c r="Y28" s="153">
        <v>0.19</v>
      </c>
      <c r="Z28" s="153">
        <v>0.20499999999999999</v>
      </c>
      <c r="AA28" s="153">
        <v>0.2</v>
      </c>
      <c r="AB28" s="153">
        <v>0.18</v>
      </c>
      <c r="AC28" s="153">
        <v>0.20499999999999999</v>
      </c>
      <c r="AD28" s="153">
        <v>0.2</v>
      </c>
      <c r="AE28" s="153">
        <v>0.17</v>
      </c>
      <c r="AF28" s="153">
        <v>0.17</v>
      </c>
      <c r="AG28" s="153">
        <v>0.19</v>
      </c>
      <c r="AH28" s="153">
        <v>0.23</v>
      </c>
      <c r="AI28" s="153">
        <v>0.18</v>
      </c>
      <c r="AJ28" s="153">
        <v>0.17</v>
      </c>
      <c r="AK28" s="153">
        <v>0.17</v>
      </c>
      <c r="AL28" s="153">
        <v>0.19</v>
      </c>
      <c r="AM28" s="153">
        <v>0.2</v>
      </c>
      <c r="AN28" s="153">
        <v>0.20499999999999999</v>
      </c>
      <c r="AO28" s="153">
        <v>0.22500000000000001</v>
      </c>
      <c r="AP28" s="153">
        <v>0.19500000000000001</v>
      </c>
      <c r="AQ28" s="153">
        <v>0.22</v>
      </c>
      <c r="AR28" s="153">
        <v>0.2</v>
      </c>
      <c r="AS28" s="153">
        <v>0.19500000000000001</v>
      </c>
      <c r="AT28" s="153">
        <v>0.2</v>
      </c>
      <c r="AU28" s="153">
        <v>0.17</v>
      </c>
      <c r="AV28" s="153">
        <v>0.17</v>
      </c>
      <c r="AW28" s="153">
        <v>0.2</v>
      </c>
      <c r="AX28" s="153">
        <v>0.18</v>
      </c>
      <c r="AY28" s="153">
        <v>0.2</v>
      </c>
      <c r="AZ28" s="153">
        <v>0.04</v>
      </c>
      <c r="BA28" s="153">
        <v>0.04</v>
      </c>
      <c r="BB28" s="153">
        <v>0.04</v>
      </c>
      <c r="BC28" s="153">
        <v>0.04</v>
      </c>
      <c r="BD28" s="153">
        <v>0.04</v>
      </c>
      <c r="BE28" s="153">
        <v>0.04</v>
      </c>
      <c r="BF28" s="153">
        <v>0.04</v>
      </c>
      <c r="BG28" s="153">
        <v>0.04</v>
      </c>
      <c r="BH28" s="153">
        <v>0.04</v>
      </c>
      <c r="BI28" s="153">
        <v>0.04</v>
      </c>
      <c r="BJ28" s="153">
        <v>0.04</v>
      </c>
      <c r="BK28" s="153">
        <v>0.04</v>
      </c>
      <c r="BL28" s="153">
        <v>0.04</v>
      </c>
      <c r="BM28" s="153">
        <v>0.04</v>
      </c>
      <c r="BN28" s="153">
        <v>0.04</v>
      </c>
      <c r="BO28" s="153">
        <v>0.04</v>
      </c>
      <c r="BP28" s="153">
        <v>0.04</v>
      </c>
      <c r="BQ28" s="153">
        <v>0.04</v>
      </c>
      <c r="BR28" s="153">
        <v>0.04</v>
      </c>
      <c r="BS28" s="153">
        <v>0.04</v>
      </c>
      <c r="BT28" s="153">
        <v>0.04</v>
      </c>
      <c r="BU28" s="153">
        <v>0.04</v>
      </c>
      <c r="BV28" s="153">
        <v>0.04</v>
      </c>
      <c r="BW28" s="153">
        <v>0.04</v>
      </c>
      <c r="BX28" s="153">
        <v>0.04</v>
      </c>
      <c r="BY28" s="153">
        <v>0.18</v>
      </c>
      <c r="BZ28" s="153">
        <v>0.04</v>
      </c>
      <c r="CA28" s="153" t="s">
        <v>369</v>
      </c>
      <c r="CB28" s="153" t="s">
        <v>425</v>
      </c>
      <c r="CC28" s="153" t="s">
        <v>369</v>
      </c>
      <c r="CD28" s="153" t="s">
        <v>425</v>
      </c>
      <c r="CE28" s="154" t="s">
        <v>425</v>
      </c>
      <c r="CF28" s="153" t="s">
        <v>369</v>
      </c>
      <c r="CG28" s="153" t="s">
        <v>369</v>
      </c>
      <c r="CH28" s="153" t="s">
        <v>425</v>
      </c>
      <c r="CI28" s="153" t="s">
        <v>369</v>
      </c>
      <c r="CJ28" s="153" t="s">
        <v>425</v>
      </c>
      <c r="CK28" s="153" t="s">
        <v>425</v>
      </c>
      <c r="CL28" s="153" t="s">
        <v>425</v>
      </c>
      <c r="CM28" s="154" t="s">
        <v>425</v>
      </c>
      <c r="CN28" s="153" t="s">
        <v>369</v>
      </c>
      <c r="CO28" s="153" t="s">
        <v>369</v>
      </c>
      <c r="CP28" s="154" t="s">
        <v>425</v>
      </c>
      <c r="CQ28" s="153" t="s">
        <v>369</v>
      </c>
      <c r="CR28" s="153" t="s">
        <v>369</v>
      </c>
      <c r="CS28" s="153" t="s">
        <v>425</v>
      </c>
      <c r="CT28" s="153" t="s">
        <v>369</v>
      </c>
      <c r="CU28" s="153" t="s">
        <v>369</v>
      </c>
      <c r="CV28" s="153" t="s">
        <v>369</v>
      </c>
      <c r="CW28" s="153" t="s">
        <v>369</v>
      </c>
      <c r="CX28" s="153" t="s">
        <v>369</v>
      </c>
      <c r="CY28" s="153" t="s">
        <v>369</v>
      </c>
      <c r="CZ28" s="153" t="s">
        <v>369</v>
      </c>
      <c r="DA28" s="153" t="s">
        <v>369</v>
      </c>
      <c r="DB28" s="153" t="s">
        <v>369</v>
      </c>
      <c r="DC28" s="153" t="s">
        <v>425</v>
      </c>
      <c r="DD28" s="153" t="s">
        <v>369</v>
      </c>
      <c r="DE28" s="153" t="s">
        <v>425</v>
      </c>
      <c r="DF28" s="153" t="s">
        <v>425</v>
      </c>
      <c r="DG28" s="153" t="s">
        <v>369</v>
      </c>
      <c r="DH28" s="153" t="s">
        <v>369</v>
      </c>
      <c r="DI28" s="153" t="s">
        <v>425</v>
      </c>
      <c r="DJ28" s="153" t="s">
        <v>369</v>
      </c>
      <c r="DK28" s="153" t="s">
        <v>425</v>
      </c>
      <c r="DL28" s="153" t="s">
        <v>425</v>
      </c>
      <c r="DM28" s="153" t="s">
        <v>425</v>
      </c>
      <c r="DN28" s="153" t="s">
        <v>425</v>
      </c>
      <c r="DO28" s="153" t="s">
        <v>369</v>
      </c>
      <c r="DP28" s="153" t="s">
        <v>369</v>
      </c>
      <c r="DQ28" s="153" t="s">
        <v>425</v>
      </c>
      <c r="DR28" s="153" t="s">
        <v>369</v>
      </c>
      <c r="DS28" s="153" t="s">
        <v>369</v>
      </c>
      <c r="DT28" s="153" t="s">
        <v>425</v>
      </c>
      <c r="DU28" s="153" t="s">
        <v>369</v>
      </c>
      <c r="DV28" s="153" t="s">
        <v>369</v>
      </c>
      <c r="DW28" s="153" t="s">
        <v>369</v>
      </c>
      <c r="DX28" s="153" t="s">
        <v>369</v>
      </c>
      <c r="DY28" s="153" t="s">
        <v>369</v>
      </c>
      <c r="DZ28" s="153" t="s">
        <v>369</v>
      </c>
      <c r="EA28" s="153" t="s">
        <v>369</v>
      </c>
      <c r="EB28" s="153" t="s">
        <v>369</v>
      </c>
      <c r="EC28" s="153" t="s">
        <v>369</v>
      </c>
      <c r="ED28" s="153" t="s">
        <v>425</v>
      </c>
      <c r="EE28" s="153" t="s">
        <v>369</v>
      </c>
      <c r="EF28" s="153" t="s">
        <v>425</v>
      </c>
      <c r="EG28" s="153" t="s">
        <v>425</v>
      </c>
      <c r="EH28" s="153" t="s">
        <v>369</v>
      </c>
      <c r="EI28" s="153" t="s">
        <v>369</v>
      </c>
      <c r="EJ28" s="153" t="s">
        <v>425</v>
      </c>
      <c r="EK28" s="153" t="s">
        <v>369</v>
      </c>
      <c r="EL28" s="153" t="s">
        <v>425</v>
      </c>
      <c r="EM28" s="153" t="s">
        <v>425</v>
      </c>
      <c r="EN28" s="153" t="s">
        <v>425</v>
      </c>
      <c r="EO28" s="153" t="s">
        <v>425</v>
      </c>
      <c r="EP28" s="153" t="s">
        <v>369</v>
      </c>
      <c r="EQ28" s="153" t="s">
        <v>369</v>
      </c>
      <c r="ER28" s="153" t="s">
        <v>425</v>
      </c>
      <c r="ES28" s="153" t="s">
        <v>369</v>
      </c>
      <c r="ET28" s="153" t="s">
        <v>369</v>
      </c>
      <c r="EU28" s="153" t="s">
        <v>425</v>
      </c>
      <c r="EV28" s="153" t="s">
        <v>369</v>
      </c>
      <c r="EW28" s="153" t="s">
        <v>369</v>
      </c>
      <c r="EX28" s="153" t="s">
        <v>369</v>
      </c>
      <c r="EY28" s="153" t="s">
        <v>369</v>
      </c>
      <c r="EZ28" s="153" t="s">
        <v>369</v>
      </c>
      <c r="FA28" s="153" t="s">
        <v>369</v>
      </c>
      <c r="FB28" s="153" t="s">
        <v>369</v>
      </c>
      <c r="FC28" s="153" t="s">
        <v>369</v>
      </c>
      <c r="FD28" s="155">
        <v>0.15624999999999989</v>
      </c>
      <c r="FE28" s="155">
        <v>0.17187499999999989</v>
      </c>
      <c r="FF28" s="155">
        <v>0.16666666666666663</v>
      </c>
      <c r="FG28" s="155">
        <v>0.14583333333333326</v>
      </c>
      <c r="FH28" s="155">
        <v>0.17187499999999989</v>
      </c>
      <c r="FI28" s="155">
        <v>0.16666666666666663</v>
      </c>
      <c r="FJ28" s="155">
        <v>0.13541666666666663</v>
      </c>
      <c r="FK28" s="155">
        <v>0.13541666666666663</v>
      </c>
      <c r="FL28" s="155">
        <v>0.15624999999999989</v>
      </c>
      <c r="FM28" s="155">
        <v>0.19791666666666663</v>
      </c>
      <c r="FN28" s="155">
        <v>0.14583333333333326</v>
      </c>
      <c r="FO28" s="155">
        <v>0.13541666666666663</v>
      </c>
      <c r="FP28" s="155">
        <v>0.13541666666666663</v>
      </c>
      <c r="FQ28" s="155">
        <v>0.15624999999999989</v>
      </c>
      <c r="FR28" s="155">
        <v>0.16666666666666663</v>
      </c>
      <c r="FS28" s="155">
        <v>0.17187499999999989</v>
      </c>
      <c r="FT28" s="155">
        <v>0.19270833333333326</v>
      </c>
      <c r="FU28" s="155">
        <v>0.16145833333333337</v>
      </c>
      <c r="FV28" s="155">
        <v>0.18749999999999989</v>
      </c>
      <c r="FW28" s="155">
        <v>0.16666666666666663</v>
      </c>
      <c r="FX28" s="155">
        <v>0.16145833333333337</v>
      </c>
      <c r="FY28" s="155">
        <v>0.16666666666666663</v>
      </c>
      <c r="FZ28" s="155">
        <v>0.13541666666666663</v>
      </c>
      <c r="GA28" s="155">
        <v>0.13541666666666663</v>
      </c>
      <c r="GB28" s="155">
        <v>0.16666666666666663</v>
      </c>
      <c r="GC28" s="155">
        <v>0</v>
      </c>
      <c r="GD28" s="155">
        <v>0.16666666666666663</v>
      </c>
      <c r="GE28" s="97">
        <v>128.61114690258799</v>
      </c>
      <c r="GF28" s="97">
        <v>131.03778909506599</v>
      </c>
      <c r="GG28" s="97">
        <v>130.21874494999997</v>
      </c>
      <c r="GH28" s="97">
        <v>127.042678</v>
      </c>
      <c r="GI28" s="97">
        <v>131.03778909506599</v>
      </c>
      <c r="GJ28" s="97">
        <v>130.21874494999997</v>
      </c>
      <c r="GK28" s="97">
        <v>125.51206781545601</v>
      </c>
      <c r="GL28" s="97">
        <v>125.51206781545601</v>
      </c>
      <c r="GM28" s="97">
        <v>128.61114690258799</v>
      </c>
      <c r="GN28" s="97">
        <v>135.29219429592999</v>
      </c>
      <c r="GO28" s="97">
        <v>127.042678</v>
      </c>
      <c r="GP28" s="97">
        <v>125.51206781545601</v>
      </c>
      <c r="GQ28" s="97">
        <v>125.51206781545601</v>
      </c>
      <c r="GR28" s="97">
        <v>128.61114690258799</v>
      </c>
      <c r="GS28" s="97">
        <v>130.21874494999997</v>
      </c>
      <c r="GT28" s="97">
        <v>131.03778909506599</v>
      </c>
      <c r="GU28" s="97">
        <v>134.41941109806999</v>
      </c>
      <c r="GV28" s="97">
        <v>129.40999126185201</v>
      </c>
      <c r="GW28" s="97">
        <v>133.557680613196</v>
      </c>
      <c r="GX28" s="97">
        <v>130.21874494999997</v>
      </c>
      <c r="GY28" s="97">
        <v>129.40999126185201</v>
      </c>
      <c r="GZ28" s="97">
        <v>130.21874494999997</v>
      </c>
      <c r="HA28" s="97">
        <v>125.51206781545601</v>
      </c>
      <c r="HB28" s="97">
        <v>125.51206781545601</v>
      </c>
      <c r="HC28" s="97">
        <v>130.21874494999997</v>
      </c>
      <c r="HD28" s="97">
        <v>127.042678</v>
      </c>
      <c r="HE28" s="97">
        <v>130.21874494999997</v>
      </c>
      <c r="HF28" s="97">
        <v>172.52727452342867</v>
      </c>
      <c r="HG28" s="97">
        <v>175.78252862693876</v>
      </c>
      <c r="HH28" s="97">
        <v>174.68381006742197</v>
      </c>
      <c r="HI28" s="97">
        <v>170.42322933407024</v>
      </c>
      <c r="HJ28" s="97">
        <v>175.78252862693876</v>
      </c>
      <c r="HK28" s="97">
        <v>174.68381006742197</v>
      </c>
      <c r="HL28" s="97">
        <v>168.36997026705339</v>
      </c>
      <c r="HM28" s="97">
        <v>168.36997026705339</v>
      </c>
      <c r="HN28" s="97">
        <v>172.52727452342867</v>
      </c>
      <c r="HO28" s="97">
        <v>181.48966173087808</v>
      </c>
      <c r="HP28" s="97">
        <v>170.42322933407024</v>
      </c>
      <c r="HQ28" s="97">
        <v>168.36997026705339</v>
      </c>
      <c r="HR28" s="97">
        <v>168.36997026705339</v>
      </c>
      <c r="HS28" s="97">
        <v>172.52727452342867</v>
      </c>
      <c r="HT28" s="97">
        <v>174.68381006742197</v>
      </c>
      <c r="HU28" s="97">
        <v>175.78252862693876</v>
      </c>
      <c r="HV28" s="97">
        <v>180.31885414535301</v>
      </c>
      <c r="HW28" s="97">
        <v>173.59889578948133</v>
      </c>
      <c r="HX28" s="97">
        <v>179.16287338078004</v>
      </c>
      <c r="HY28" s="97">
        <v>174.68381006742197</v>
      </c>
      <c r="HZ28" s="97">
        <v>173.59889578948133</v>
      </c>
      <c r="IA28" s="97">
        <v>174.68381006742197</v>
      </c>
      <c r="IB28" s="97">
        <v>168.36997026705339</v>
      </c>
      <c r="IC28" s="97">
        <v>168.36997026705339</v>
      </c>
      <c r="ID28" s="97">
        <v>174.68381006742197</v>
      </c>
      <c r="IE28" s="97">
        <v>170.42322933407024</v>
      </c>
      <c r="IF28" s="97">
        <v>174.68381006742197</v>
      </c>
      <c r="IG28" s="155">
        <v>0</v>
      </c>
      <c r="IH28" s="155">
        <v>8.3333333333333259E-2</v>
      </c>
      <c r="II28" s="155">
        <v>0.13541666666666663</v>
      </c>
      <c r="IJ28" s="155">
        <v>0.140625</v>
      </c>
      <c r="IK28" s="155">
        <v>0.14583333333333326</v>
      </c>
      <c r="IL28" s="155">
        <v>0.15624999999999989</v>
      </c>
      <c r="IM28" s="155">
        <v>0.16145833333333337</v>
      </c>
      <c r="IN28" s="155">
        <v>0.16666666666666663</v>
      </c>
      <c r="IO28" s="155">
        <v>0.17187499999999989</v>
      </c>
      <c r="IP28" s="155">
        <v>0.17708333333333326</v>
      </c>
      <c r="IQ28" s="155">
        <v>0.18749999999999989</v>
      </c>
      <c r="IR28" s="155">
        <v>0.19270833333333326</v>
      </c>
      <c r="IS28" s="155">
        <v>0.19791666666666663</v>
      </c>
      <c r="IT28" s="155">
        <v>8.3333333333333259E-2</v>
      </c>
      <c r="IU28" s="155">
        <v>0.13541666666666663</v>
      </c>
      <c r="IV28" s="155">
        <v>0.140625</v>
      </c>
      <c r="IW28" s="155">
        <v>0.14583333333333326</v>
      </c>
      <c r="IX28" s="155">
        <v>0.15624999999999989</v>
      </c>
      <c r="IY28" s="155">
        <v>0.16145833333333337</v>
      </c>
      <c r="IZ28" s="155">
        <v>0.16666666666666663</v>
      </c>
      <c r="JA28" s="155">
        <v>0.17708333333333326</v>
      </c>
      <c r="JB28" s="155">
        <v>0.18749999999999989</v>
      </c>
      <c r="JC28" s="97">
        <v>104.17499595999999</v>
      </c>
      <c r="JD28" s="97">
        <v>118.38065412860399</v>
      </c>
      <c r="JE28" s="97">
        <v>125.51206781545601</v>
      </c>
      <c r="JF28" s="97">
        <v>126.272672328642</v>
      </c>
      <c r="JG28" s="97">
        <v>127.042678</v>
      </c>
      <c r="JH28" s="97">
        <v>128.61114690258799</v>
      </c>
      <c r="JI28" s="97">
        <v>129.40999126185201</v>
      </c>
      <c r="JJ28" s="97">
        <v>130.21874494999997</v>
      </c>
      <c r="JK28" s="97">
        <v>131.03778909506599</v>
      </c>
      <c r="JL28" s="97">
        <v>131.86712369705</v>
      </c>
      <c r="JM28" s="97">
        <v>133.557680613196</v>
      </c>
      <c r="JN28" s="97">
        <v>134.41941109806999</v>
      </c>
      <c r="JO28" s="97">
        <v>135.29219429592999</v>
      </c>
      <c r="JP28" s="97">
        <v>105.69696724244</v>
      </c>
      <c r="JQ28" s="97">
        <v>112.06434626379999</v>
      </c>
      <c r="JR28" s="97">
        <v>112.74351642038799</v>
      </c>
      <c r="JS28" s="97">
        <v>113.43094435104599</v>
      </c>
      <c r="JT28" s="97">
        <v>114.83133579064</v>
      </c>
      <c r="JU28" s="97">
        <v>115.544553384932</v>
      </c>
      <c r="JV28" s="97">
        <v>116.26666396668401</v>
      </c>
      <c r="JW28" s="97">
        <v>117.738453391314</v>
      </c>
      <c r="JX28" s="97">
        <v>119.247847448632</v>
      </c>
      <c r="JY28" s="97">
        <v>139.74704805393759</v>
      </c>
      <c r="JZ28" s="97">
        <v>158.80343271161468</v>
      </c>
      <c r="KA28" s="97">
        <v>168.36997026705339</v>
      </c>
      <c r="KB28" s="97">
        <v>169.39029414107645</v>
      </c>
      <c r="KC28" s="97">
        <v>170.42322933407024</v>
      </c>
      <c r="KD28" s="97">
        <v>172.52727452342867</v>
      </c>
      <c r="KE28" s="97">
        <v>173.59889578948133</v>
      </c>
      <c r="KF28" s="97">
        <v>174.68381006742197</v>
      </c>
      <c r="KG28" s="97">
        <v>175.78252862693876</v>
      </c>
      <c r="KH28" s="97">
        <v>176.89505146803157</v>
      </c>
      <c r="KI28" s="97">
        <v>179.16287338078004</v>
      </c>
      <c r="KJ28" s="97">
        <v>180.31885414535301</v>
      </c>
      <c r="KK28" s="97">
        <v>181.48966173087808</v>
      </c>
      <c r="KL28" s="97">
        <v>146.11985661655777</v>
      </c>
      <c r="KM28" s="97">
        <v>154.92238457831391</v>
      </c>
      <c r="KN28" s="97">
        <v>155.86129747702796</v>
      </c>
      <c r="KO28" s="97">
        <v>156.81162626396059</v>
      </c>
      <c r="KP28" s="97">
        <v>158.74758527677858</v>
      </c>
      <c r="KQ28" s="97">
        <v>159.73356676076301</v>
      </c>
      <c r="KR28" s="97">
        <v>160.73184227821358</v>
      </c>
      <c r="KS28" s="97">
        <v>162.76650481685971</v>
      </c>
      <c r="KT28" s="97">
        <v>164.85315355416267</v>
      </c>
      <c r="KU28" s="155" t="s">
        <v>765</v>
      </c>
      <c r="KV28" s="155" t="s">
        <v>765</v>
      </c>
      <c r="KW28" s="155" t="s">
        <v>765</v>
      </c>
      <c r="KX28" s="155" t="s">
        <v>765</v>
      </c>
      <c r="KY28" s="155" t="s">
        <v>765</v>
      </c>
      <c r="KZ28" s="155" t="s">
        <v>765</v>
      </c>
      <c r="LA28" s="155" t="s">
        <v>765</v>
      </c>
      <c r="LB28" s="155" t="s">
        <v>765</v>
      </c>
      <c r="LC28" s="155" t="s">
        <v>765</v>
      </c>
      <c r="LD28" s="155" t="s">
        <v>765</v>
      </c>
      <c r="LE28" s="155">
        <v>0.14583333333333326</v>
      </c>
      <c r="LF28" s="155" t="s">
        <v>765</v>
      </c>
      <c r="LG28" s="155" t="s">
        <v>765</v>
      </c>
      <c r="LH28" s="155" t="s">
        <v>765</v>
      </c>
      <c r="LI28" s="155" t="s">
        <v>765</v>
      </c>
      <c r="LJ28" s="155" t="s">
        <v>765</v>
      </c>
      <c r="LK28" s="155" t="s">
        <v>765</v>
      </c>
      <c r="LL28" s="155">
        <v>0.16145833333333337</v>
      </c>
      <c r="LM28" s="155">
        <v>0.18749999999999989</v>
      </c>
      <c r="LN28" s="155" t="s">
        <v>765</v>
      </c>
      <c r="LO28" s="155" t="s">
        <v>765</v>
      </c>
      <c r="LP28" s="155" t="s">
        <v>765</v>
      </c>
      <c r="LQ28" s="155">
        <v>0.13541666666666663</v>
      </c>
      <c r="LR28" s="155">
        <v>0.13541666666666663</v>
      </c>
      <c r="LS28" s="155" t="s">
        <v>765</v>
      </c>
      <c r="LT28" s="155">
        <v>0</v>
      </c>
      <c r="LU28" s="155" t="s">
        <v>765</v>
      </c>
      <c r="LV28" s="97" t="s">
        <v>765</v>
      </c>
      <c r="LW28" s="97" t="s">
        <v>765</v>
      </c>
      <c r="LX28" s="97" t="s">
        <v>765</v>
      </c>
      <c r="LY28" s="97" t="s">
        <v>765</v>
      </c>
      <c r="LZ28" s="97" t="s">
        <v>765</v>
      </c>
      <c r="MA28" s="97" t="s">
        <v>765</v>
      </c>
      <c r="MB28" s="97" t="s">
        <v>765</v>
      </c>
      <c r="MC28" s="97" t="s">
        <v>765</v>
      </c>
      <c r="MD28" s="97" t="s">
        <v>765</v>
      </c>
      <c r="ME28" s="97" t="s">
        <v>765</v>
      </c>
      <c r="MF28" s="97" t="s">
        <v>765</v>
      </c>
      <c r="MG28" s="97" t="s">
        <v>765</v>
      </c>
      <c r="MH28" s="97" t="s">
        <v>765</v>
      </c>
      <c r="MI28" s="97" t="s">
        <v>765</v>
      </c>
      <c r="MJ28" s="97" t="s">
        <v>765</v>
      </c>
      <c r="MK28" s="97" t="s">
        <v>765</v>
      </c>
      <c r="ML28" s="97" t="s">
        <v>765</v>
      </c>
      <c r="MM28" s="97" t="s">
        <v>765</v>
      </c>
      <c r="MN28" s="97" t="s">
        <v>765</v>
      </c>
      <c r="MO28" s="97" t="s">
        <v>765</v>
      </c>
      <c r="MP28" s="97" t="s">
        <v>765</v>
      </c>
      <c r="MQ28" s="97" t="s">
        <v>765</v>
      </c>
      <c r="MR28" s="97" t="s">
        <v>765</v>
      </c>
      <c r="MS28" s="97" t="s">
        <v>765</v>
      </c>
      <c r="MT28" s="97" t="s">
        <v>765</v>
      </c>
      <c r="MU28" s="97" t="s">
        <v>765</v>
      </c>
      <c r="MV28" s="97" t="s">
        <v>765</v>
      </c>
      <c r="MW28" s="97" t="s">
        <v>765</v>
      </c>
      <c r="MX28" s="97" t="s">
        <v>765</v>
      </c>
      <c r="MY28" s="97" t="s">
        <v>765</v>
      </c>
      <c r="MZ28" s="97" t="s">
        <v>765</v>
      </c>
      <c r="NA28" s="97" t="s">
        <v>765</v>
      </c>
      <c r="NB28" s="97" t="s">
        <v>765</v>
      </c>
      <c r="NC28" s="97" t="s">
        <v>765</v>
      </c>
      <c r="ND28" s="97" t="s">
        <v>765</v>
      </c>
      <c r="NE28" s="97" t="s">
        <v>765</v>
      </c>
      <c r="NF28" s="97" t="s">
        <v>765</v>
      </c>
      <c r="NG28" s="97" t="s">
        <v>765</v>
      </c>
      <c r="NH28" s="97" t="s">
        <v>765</v>
      </c>
      <c r="NI28" s="97" t="s">
        <v>765</v>
      </c>
      <c r="NJ28" s="97" t="s">
        <v>765</v>
      </c>
      <c r="NK28" s="97" t="s">
        <v>765</v>
      </c>
      <c r="NL28" s="97" t="s">
        <v>765</v>
      </c>
      <c r="NM28" s="97" t="s">
        <v>765</v>
      </c>
      <c r="NN28" s="97" t="s">
        <v>765</v>
      </c>
      <c r="NO28" s="97" t="s">
        <v>765</v>
      </c>
      <c r="NP28" s="97" t="s">
        <v>765</v>
      </c>
      <c r="NQ28" s="97" t="s">
        <v>765</v>
      </c>
      <c r="NR28" s="97" t="s">
        <v>765</v>
      </c>
      <c r="NS28" s="97" t="s">
        <v>765</v>
      </c>
      <c r="NT28" s="97" t="s">
        <v>765</v>
      </c>
      <c r="NU28" s="97" t="s">
        <v>765</v>
      </c>
      <c r="NV28" s="97" t="s">
        <v>765</v>
      </c>
      <c r="NW28" s="97" t="s">
        <v>765</v>
      </c>
      <c r="NZ28" s="153">
        <v>0.08</v>
      </c>
      <c r="OA28" s="97">
        <v>99.834402783133939</v>
      </c>
      <c r="OB28" s="97">
        <v>99.834415566803415</v>
      </c>
      <c r="OC28" s="97">
        <v>99.834371128333316</v>
      </c>
      <c r="OD28" s="97">
        <v>99.834371128333331</v>
      </c>
      <c r="OE28" s="97">
        <v>99.834415566803415</v>
      </c>
      <c r="OF28" s="97">
        <v>99.834371128333316</v>
      </c>
      <c r="OG28" s="97">
        <v>99.83439060821064</v>
      </c>
      <c r="OH28" s="97">
        <v>99.83439060821064</v>
      </c>
      <c r="OI28" s="97">
        <v>99.834402783133939</v>
      </c>
      <c r="OJ28" s="97">
        <v>99.834365040871674</v>
      </c>
      <c r="OK28" s="97">
        <v>99.834371128333331</v>
      </c>
      <c r="OL28" s="97">
        <v>99.83439060821064</v>
      </c>
      <c r="OM28" s="97">
        <v>99.83439060821064</v>
      </c>
      <c r="ON28" s="97">
        <v>99.834402783133939</v>
      </c>
      <c r="OO28" s="97">
        <v>99.834371128333316</v>
      </c>
      <c r="OP28" s="97">
        <v>99.834415566803415</v>
      </c>
      <c r="OQ28" s="97">
        <v>99.83441678429574</v>
      </c>
      <c r="OR28" s="97">
        <v>99.834416175549578</v>
      </c>
      <c r="OS28" s="97">
        <v>99.834366258364014</v>
      </c>
      <c r="OT28" s="97">
        <v>99.834371128333316</v>
      </c>
      <c r="OU28" s="97">
        <v>99.834416175549578</v>
      </c>
      <c r="OV28" s="97">
        <v>99.834371128333316</v>
      </c>
      <c r="OW28" s="97">
        <v>99.83439060821064</v>
      </c>
      <c r="OX28" s="97">
        <v>99.83439060821064</v>
      </c>
      <c r="OY28" s="97">
        <v>99.834371128333316</v>
      </c>
      <c r="OZ28" s="97">
        <v>116.87926376</v>
      </c>
      <c r="PA28" s="97">
        <v>99.834371128333316</v>
      </c>
      <c r="PB28" s="97">
        <v>0</v>
      </c>
      <c r="PC28" s="97">
        <v>0</v>
      </c>
      <c r="PD28" s="97">
        <v>0</v>
      </c>
      <c r="PE28" s="97">
        <v>0</v>
      </c>
      <c r="PF28" s="97">
        <v>0</v>
      </c>
      <c r="PG28" s="97">
        <v>0</v>
      </c>
      <c r="PH28" s="97">
        <v>0</v>
      </c>
      <c r="PI28" s="97">
        <v>0</v>
      </c>
      <c r="PJ28" s="97">
        <v>0</v>
      </c>
      <c r="PK28" s="97">
        <v>0</v>
      </c>
      <c r="PL28" s="97">
        <v>0</v>
      </c>
      <c r="PM28" s="97">
        <v>0</v>
      </c>
      <c r="PN28" s="97">
        <v>0</v>
      </c>
      <c r="PO28" s="97">
        <v>0</v>
      </c>
      <c r="PP28" s="97">
        <v>0</v>
      </c>
      <c r="PQ28" s="97">
        <v>0</v>
      </c>
      <c r="PR28" s="97">
        <v>0</v>
      </c>
      <c r="PS28" s="97">
        <v>0</v>
      </c>
      <c r="PT28" s="97">
        <v>0</v>
      </c>
      <c r="PU28" s="97">
        <v>0</v>
      </c>
      <c r="PV28" s="97">
        <v>0</v>
      </c>
      <c r="PW28" s="97">
        <v>0</v>
      </c>
      <c r="PX28" s="97">
        <v>0</v>
      </c>
      <c r="PY28" s="97">
        <v>0</v>
      </c>
      <c r="PZ28" s="97">
        <v>0</v>
      </c>
      <c r="QA28" s="97">
        <v>0</v>
      </c>
      <c r="QB28" s="97">
        <v>0</v>
      </c>
      <c r="QC28" s="97">
        <v>0</v>
      </c>
      <c r="QD28" s="97">
        <v>0</v>
      </c>
      <c r="QE28" s="97">
        <v>0</v>
      </c>
      <c r="QF28" s="97">
        <v>0</v>
      </c>
      <c r="QG28" s="97">
        <v>0</v>
      </c>
      <c r="QH28" s="97">
        <v>0</v>
      </c>
      <c r="QI28" s="97">
        <v>0</v>
      </c>
      <c r="QJ28" s="97">
        <v>0</v>
      </c>
      <c r="QK28" s="97">
        <v>0</v>
      </c>
      <c r="QL28" s="97">
        <v>0</v>
      </c>
      <c r="QM28" s="97">
        <v>0</v>
      </c>
      <c r="QN28" s="97">
        <v>0</v>
      </c>
      <c r="QO28" s="97">
        <v>0</v>
      </c>
      <c r="QP28" s="97">
        <v>0</v>
      </c>
      <c r="QQ28" s="97">
        <v>0</v>
      </c>
      <c r="QR28" s="97">
        <v>0</v>
      </c>
      <c r="QS28" s="97">
        <v>0</v>
      </c>
      <c r="QT28" s="97">
        <v>0</v>
      </c>
      <c r="QU28" s="97">
        <v>0</v>
      </c>
      <c r="QV28" s="97">
        <v>0</v>
      </c>
      <c r="QW28" s="97">
        <v>0</v>
      </c>
      <c r="QX28" s="97">
        <v>0</v>
      </c>
      <c r="QY28" s="97">
        <v>0</v>
      </c>
      <c r="QZ28" s="97">
        <v>0</v>
      </c>
      <c r="RA28" s="97">
        <v>0</v>
      </c>
      <c r="RB28" s="97">
        <v>0</v>
      </c>
      <c r="RC28" s="97">
        <v>0</v>
      </c>
      <c r="RD28" s="97">
        <v>99.834402783133939</v>
      </c>
      <c r="RE28" s="97">
        <v>99.834415566803415</v>
      </c>
      <c r="RF28" s="97">
        <v>99.834371128333316</v>
      </c>
      <c r="RG28" s="97">
        <v>99.834371128333331</v>
      </c>
      <c r="RH28" s="97">
        <v>99.834415566803415</v>
      </c>
      <c r="RI28" s="97">
        <v>99.834371128333316</v>
      </c>
      <c r="RJ28" s="97">
        <v>99.83439060821064</v>
      </c>
      <c r="RK28" s="97">
        <v>99.83439060821064</v>
      </c>
      <c r="RL28" s="97">
        <v>99.834402783133939</v>
      </c>
      <c r="RM28" s="97">
        <v>99.834365040871674</v>
      </c>
      <c r="RN28" s="97">
        <v>99.834371128333331</v>
      </c>
      <c r="RO28" s="97">
        <v>99.83439060821064</v>
      </c>
      <c r="RP28" s="97">
        <v>99.83439060821064</v>
      </c>
      <c r="RQ28" s="97">
        <v>99.834402783133939</v>
      </c>
      <c r="RR28" s="97">
        <v>99.834371128333316</v>
      </c>
      <c r="RS28" s="97">
        <v>99.834415566803415</v>
      </c>
      <c r="RT28" s="97">
        <v>99.83441678429574</v>
      </c>
      <c r="RU28" s="97">
        <v>99.834416175549578</v>
      </c>
      <c r="RV28" s="97">
        <v>99.834366258364014</v>
      </c>
      <c r="RW28" s="97">
        <v>99.834371128333316</v>
      </c>
      <c r="RX28" s="97">
        <v>99.834416175549578</v>
      </c>
      <c r="RY28" s="97">
        <v>99.834371128333316</v>
      </c>
      <c r="RZ28" s="97">
        <v>99.83439060821064</v>
      </c>
      <c r="SA28" s="97">
        <v>99.83439060821064</v>
      </c>
      <c r="SB28" s="97">
        <v>99.834371128333316</v>
      </c>
      <c r="SC28" s="97">
        <v>116.87926376</v>
      </c>
      <c r="SD28" s="97">
        <v>99.834371128333316</v>
      </c>
      <c r="SE28" s="97">
        <v>104.17502899109628</v>
      </c>
      <c r="SF28" s="97">
        <v>104.17504233057747</v>
      </c>
      <c r="SG28" s="97">
        <v>104.17499595999999</v>
      </c>
      <c r="SH28" s="97">
        <v>104.17499595999999</v>
      </c>
      <c r="SI28" s="97">
        <v>104.17504233057747</v>
      </c>
      <c r="SJ28" s="97">
        <v>104.17499595999999</v>
      </c>
      <c r="SK28" s="97">
        <v>104.17501628682849</v>
      </c>
      <c r="SL28" s="97">
        <v>104.17501628682849</v>
      </c>
      <c r="SM28" s="97">
        <v>104.17502899109628</v>
      </c>
      <c r="SN28" s="97">
        <v>104.1749896078661</v>
      </c>
      <c r="SO28" s="97">
        <v>104.17499595999999</v>
      </c>
      <c r="SP28" s="97">
        <v>104.17501628682849</v>
      </c>
      <c r="SQ28" s="97">
        <v>104.17501628682849</v>
      </c>
      <c r="SR28" s="97">
        <v>104.17502899109628</v>
      </c>
      <c r="SS28" s="97">
        <v>104.17499595999999</v>
      </c>
      <c r="ST28" s="97">
        <v>104.17504233057747</v>
      </c>
      <c r="SU28" s="97">
        <v>104.17504360100425</v>
      </c>
      <c r="SV28" s="97">
        <v>104.17504296579087</v>
      </c>
      <c r="SW28" s="97">
        <v>104.17499087829289</v>
      </c>
      <c r="SX28" s="97">
        <v>104.17499595999999</v>
      </c>
      <c r="SY28" s="97">
        <v>104.17504296579087</v>
      </c>
      <c r="SZ28" s="97">
        <v>104.17499595999999</v>
      </c>
      <c r="TA28" s="97">
        <v>104.17501628682849</v>
      </c>
      <c r="TB28" s="97">
        <v>104.17501628682849</v>
      </c>
      <c r="TC28" s="97">
        <v>104.17499595999999</v>
      </c>
      <c r="TD28" s="97">
        <v>104.17499595999999</v>
      </c>
      <c r="TE28" s="97">
        <v>104.17499595999999</v>
      </c>
    </row>
    <row r="29" spans="1:525" s="112" customFormat="1" ht="15" customHeight="1" x14ac:dyDescent="0.2">
      <c r="A29" s="16" t="s">
        <v>99</v>
      </c>
      <c r="B29" s="16" t="s">
        <v>36</v>
      </c>
      <c r="C29" s="18">
        <v>100192968</v>
      </c>
      <c r="D29" s="17" t="s">
        <v>1</v>
      </c>
      <c r="E29" s="18" t="s">
        <v>199</v>
      </c>
      <c r="F29" s="148" t="s">
        <v>74</v>
      </c>
      <c r="G29" s="18">
        <v>60</v>
      </c>
      <c r="H29" s="18" t="s">
        <v>37</v>
      </c>
      <c r="I29" s="148" t="s">
        <v>111</v>
      </c>
      <c r="J29" s="18" t="s">
        <v>110</v>
      </c>
      <c r="K29" s="149" t="s">
        <v>108</v>
      </c>
      <c r="L29" s="18" t="s">
        <v>62</v>
      </c>
      <c r="M29" s="18" t="s">
        <v>35</v>
      </c>
      <c r="N29" s="18" t="s">
        <v>65</v>
      </c>
      <c r="O29" s="156" t="s">
        <v>140</v>
      </c>
      <c r="P29" s="18">
        <v>5</v>
      </c>
      <c r="Q29" s="18" t="s">
        <v>34</v>
      </c>
      <c r="R29" s="18" t="s">
        <v>23</v>
      </c>
      <c r="S29" s="153">
        <v>0</v>
      </c>
      <c r="T29" s="152">
        <v>0</v>
      </c>
      <c r="U29" s="97">
        <v>90.03</v>
      </c>
      <c r="V29" s="153">
        <v>0</v>
      </c>
      <c r="W29" s="153">
        <v>0</v>
      </c>
      <c r="X29" s="153"/>
      <c r="Y29" s="153">
        <v>0.19</v>
      </c>
      <c r="Z29" s="153">
        <v>0.20499999999999999</v>
      </c>
      <c r="AA29" s="153">
        <v>0.2</v>
      </c>
      <c r="AB29" s="153">
        <v>0.18</v>
      </c>
      <c r="AC29" s="153">
        <v>0.20499999999999999</v>
      </c>
      <c r="AD29" s="153">
        <v>0.2</v>
      </c>
      <c r="AE29" s="153">
        <v>0.17</v>
      </c>
      <c r="AF29" s="153">
        <v>0.17</v>
      </c>
      <c r="AG29" s="153">
        <v>0.19</v>
      </c>
      <c r="AH29" s="153">
        <v>0.23</v>
      </c>
      <c r="AI29" s="153">
        <v>0.18</v>
      </c>
      <c r="AJ29" s="153">
        <v>0.17</v>
      </c>
      <c r="AK29" s="153">
        <v>0.17</v>
      </c>
      <c r="AL29" s="153">
        <v>0.19</v>
      </c>
      <c r="AM29" s="153">
        <v>0.2</v>
      </c>
      <c r="AN29" s="153">
        <v>0.20499999999999999</v>
      </c>
      <c r="AO29" s="153">
        <v>0.22500000000000001</v>
      </c>
      <c r="AP29" s="153">
        <v>0.19500000000000001</v>
      </c>
      <c r="AQ29" s="153">
        <v>0.22</v>
      </c>
      <c r="AR29" s="153">
        <v>0.2</v>
      </c>
      <c r="AS29" s="153">
        <v>0.19500000000000001</v>
      </c>
      <c r="AT29" s="153">
        <v>0.2</v>
      </c>
      <c r="AU29" s="153">
        <v>0.17</v>
      </c>
      <c r="AV29" s="153">
        <v>0.17</v>
      </c>
      <c r="AW29" s="153">
        <v>0.2</v>
      </c>
      <c r="AX29" s="153">
        <v>0.18</v>
      </c>
      <c r="AY29" s="153">
        <v>0.2</v>
      </c>
      <c r="AZ29" s="153">
        <v>7.0000000000000007E-2</v>
      </c>
      <c r="BA29" s="153">
        <v>7.0000000000000007E-2</v>
      </c>
      <c r="BB29" s="153">
        <v>7.0000000000000007E-2</v>
      </c>
      <c r="BC29" s="153">
        <v>7.0000000000000007E-2</v>
      </c>
      <c r="BD29" s="153">
        <v>7.0000000000000007E-2</v>
      </c>
      <c r="BE29" s="153">
        <v>7.0000000000000007E-2</v>
      </c>
      <c r="BF29" s="153">
        <v>7.0000000000000007E-2</v>
      </c>
      <c r="BG29" s="153">
        <v>7.0000000000000007E-2</v>
      </c>
      <c r="BH29" s="153">
        <v>7.0000000000000007E-2</v>
      </c>
      <c r="BI29" s="153">
        <v>7.0000000000000007E-2</v>
      </c>
      <c r="BJ29" s="153">
        <v>0.12</v>
      </c>
      <c r="BK29" s="153">
        <v>7.0000000000000007E-2</v>
      </c>
      <c r="BL29" s="153">
        <v>7.0000000000000007E-2</v>
      </c>
      <c r="BM29" s="153">
        <v>7.0000000000000007E-2</v>
      </c>
      <c r="BN29" s="153">
        <v>7.0000000000000007E-2</v>
      </c>
      <c r="BO29" s="153">
        <v>7.0000000000000007E-2</v>
      </c>
      <c r="BP29" s="153">
        <v>7.0000000000000007E-2</v>
      </c>
      <c r="BQ29" s="153">
        <v>0.12</v>
      </c>
      <c r="BR29" s="153">
        <v>0.12</v>
      </c>
      <c r="BS29" s="153">
        <v>7.0000000000000007E-2</v>
      </c>
      <c r="BT29" s="153">
        <v>7.0000000000000007E-2</v>
      </c>
      <c r="BU29" s="153">
        <v>7.0000000000000007E-2</v>
      </c>
      <c r="BV29" s="153">
        <v>0.12</v>
      </c>
      <c r="BW29" s="153">
        <v>0.12</v>
      </c>
      <c r="BX29" s="153">
        <v>7.0000000000000007E-2</v>
      </c>
      <c r="BY29" s="153">
        <v>0.18</v>
      </c>
      <c r="BZ29" s="153">
        <v>7.0000000000000007E-2</v>
      </c>
      <c r="CA29" s="153" t="s">
        <v>369</v>
      </c>
      <c r="CB29" s="153" t="s">
        <v>425</v>
      </c>
      <c r="CC29" s="153" t="s">
        <v>369</v>
      </c>
      <c r="CD29" s="153" t="s">
        <v>425</v>
      </c>
      <c r="CE29" s="154" t="s">
        <v>425</v>
      </c>
      <c r="CF29" s="153" t="s">
        <v>369</v>
      </c>
      <c r="CG29" s="153" t="s">
        <v>369</v>
      </c>
      <c r="CH29" s="153" t="s">
        <v>425</v>
      </c>
      <c r="CI29" s="153" t="s">
        <v>369</v>
      </c>
      <c r="CJ29" s="153" t="s">
        <v>425</v>
      </c>
      <c r="CK29" s="153" t="s">
        <v>425</v>
      </c>
      <c r="CL29" s="154" t="s">
        <v>425</v>
      </c>
      <c r="CM29" s="154" t="s">
        <v>425</v>
      </c>
      <c r="CN29" s="153" t="s">
        <v>369</v>
      </c>
      <c r="CO29" s="153" t="s">
        <v>369</v>
      </c>
      <c r="CP29" s="154" t="s">
        <v>425</v>
      </c>
      <c r="CQ29" s="153" t="s">
        <v>369</v>
      </c>
      <c r="CR29" s="153" t="s">
        <v>369</v>
      </c>
      <c r="CS29" s="153" t="s">
        <v>425</v>
      </c>
      <c r="CT29" s="153" t="s">
        <v>369</v>
      </c>
      <c r="CU29" s="153" t="s">
        <v>369</v>
      </c>
      <c r="CV29" s="153" t="s">
        <v>369</v>
      </c>
      <c r="CW29" s="153" t="s">
        <v>369</v>
      </c>
      <c r="CX29" s="153" t="s">
        <v>369</v>
      </c>
      <c r="CY29" s="153" t="s">
        <v>369</v>
      </c>
      <c r="CZ29" s="153" t="s">
        <v>369</v>
      </c>
      <c r="DA29" s="153" t="s">
        <v>369</v>
      </c>
      <c r="DB29" s="153" t="s">
        <v>369</v>
      </c>
      <c r="DC29" s="153" t="s">
        <v>425</v>
      </c>
      <c r="DD29" s="153" t="s">
        <v>369</v>
      </c>
      <c r="DE29" s="153" t="s">
        <v>425</v>
      </c>
      <c r="DF29" s="153" t="s">
        <v>425</v>
      </c>
      <c r="DG29" s="153" t="s">
        <v>369</v>
      </c>
      <c r="DH29" s="153" t="s">
        <v>369</v>
      </c>
      <c r="DI29" s="153" t="s">
        <v>425</v>
      </c>
      <c r="DJ29" s="153" t="s">
        <v>369</v>
      </c>
      <c r="DK29" s="153" t="s">
        <v>425</v>
      </c>
      <c r="DL29" s="153" t="s">
        <v>425</v>
      </c>
      <c r="DM29" s="153" t="s">
        <v>425</v>
      </c>
      <c r="DN29" s="153" t="s">
        <v>425</v>
      </c>
      <c r="DO29" s="153" t="s">
        <v>369</v>
      </c>
      <c r="DP29" s="153" t="s">
        <v>369</v>
      </c>
      <c r="DQ29" s="153" t="s">
        <v>425</v>
      </c>
      <c r="DR29" s="153" t="s">
        <v>369</v>
      </c>
      <c r="DS29" s="153" t="s">
        <v>369</v>
      </c>
      <c r="DT29" s="153" t="s">
        <v>425</v>
      </c>
      <c r="DU29" s="153" t="s">
        <v>369</v>
      </c>
      <c r="DV29" s="153" t="s">
        <v>369</v>
      </c>
      <c r="DW29" s="153" t="s">
        <v>369</v>
      </c>
      <c r="DX29" s="153" t="s">
        <v>369</v>
      </c>
      <c r="DY29" s="153" t="s">
        <v>369</v>
      </c>
      <c r="DZ29" s="153" t="s">
        <v>369</v>
      </c>
      <c r="EA29" s="153" t="s">
        <v>369</v>
      </c>
      <c r="EB29" s="153" t="s">
        <v>369</v>
      </c>
      <c r="EC29" s="153" t="s">
        <v>369</v>
      </c>
      <c r="ED29" s="153" t="s">
        <v>425</v>
      </c>
      <c r="EE29" s="153" t="s">
        <v>369</v>
      </c>
      <c r="EF29" s="153" t="s">
        <v>425</v>
      </c>
      <c r="EG29" s="153" t="s">
        <v>425</v>
      </c>
      <c r="EH29" s="153" t="s">
        <v>369</v>
      </c>
      <c r="EI29" s="153" t="s">
        <v>369</v>
      </c>
      <c r="EJ29" s="153" t="s">
        <v>425</v>
      </c>
      <c r="EK29" s="153" t="s">
        <v>369</v>
      </c>
      <c r="EL29" s="153" t="s">
        <v>425</v>
      </c>
      <c r="EM29" s="153" t="s">
        <v>425</v>
      </c>
      <c r="EN29" s="153" t="s">
        <v>425</v>
      </c>
      <c r="EO29" s="153" t="s">
        <v>425</v>
      </c>
      <c r="EP29" s="153" t="s">
        <v>369</v>
      </c>
      <c r="EQ29" s="153" t="s">
        <v>369</v>
      </c>
      <c r="ER29" s="153" t="s">
        <v>425</v>
      </c>
      <c r="ES29" s="153" t="s">
        <v>369</v>
      </c>
      <c r="ET29" s="153" t="s">
        <v>369</v>
      </c>
      <c r="EU29" s="153" t="s">
        <v>425</v>
      </c>
      <c r="EV29" s="153" t="s">
        <v>369</v>
      </c>
      <c r="EW29" s="153" t="s">
        <v>369</v>
      </c>
      <c r="EX29" s="153" t="s">
        <v>369</v>
      </c>
      <c r="EY29" s="153" t="s">
        <v>369</v>
      </c>
      <c r="EZ29" s="153" t="s">
        <v>369</v>
      </c>
      <c r="FA29" s="153" t="s">
        <v>369</v>
      </c>
      <c r="FB29" s="153" t="s">
        <v>369</v>
      </c>
      <c r="FC29" s="153" t="s">
        <v>369</v>
      </c>
      <c r="FD29" s="155">
        <v>0.12903225806451601</v>
      </c>
      <c r="FE29" s="155">
        <v>0.14516129032258052</v>
      </c>
      <c r="FF29" s="155">
        <v>0.13978494623655902</v>
      </c>
      <c r="FG29" s="155">
        <v>0.11827956989247301</v>
      </c>
      <c r="FH29" s="155">
        <v>0.14516129032258052</v>
      </c>
      <c r="FI29" s="155">
        <v>0.13978494623655902</v>
      </c>
      <c r="FJ29" s="155">
        <v>0.10752688172043012</v>
      </c>
      <c r="FK29" s="155">
        <v>0.10752688172043012</v>
      </c>
      <c r="FL29" s="155">
        <v>0.12903225806451601</v>
      </c>
      <c r="FM29" s="155">
        <v>0.17204301075268813</v>
      </c>
      <c r="FN29" s="155">
        <v>6.8181818181818121E-2</v>
      </c>
      <c r="FO29" s="155">
        <v>0.10752688172043012</v>
      </c>
      <c r="FP29" s="155">
        <v>0.10752688172043012</v>
      </c>
      <c r="FQ29" s="155">
        <v>0.12903225806451601</v>
      </c>
      <c r="FR29" s="155">
        <v>0.13978494623655902</v>
      </c>
      <c r="FS29" s="155">
        <v>0.14516129032258052</v>
      </c>
      <c r="FT29" s="155">
        <v>0.16666666666666663</v>
      </c>
      <c r="FU29" s="155">
        <v>8.5227272727272818E-2</v>
      </c>
      <c r="FV29" s="155">
        <v>0.11363636363636365</v>
      </c>
      <c r="FW29" s="155">
        <v>0.13978494623655902</v>
      </c>
      <c r="FX29" s="155">
        <v>0.13440860215053763</v>
      </c>
      <c r="FY29" s="155">
        <v>0.13978494623655902</v>
      </c>
      <c r="FZ29" s="155">
        <v>5.6818181818181879E-2</v>
      </c>
      <c r="GA29" s="155">
        <v>5.6818181818181879E-2</v>
      </c>
      <c r="GB29" s="155">
        <v>0.13978494623655902</v>
      </c>
      <c r="GC29" s="155">
        <v>0</v>
      </c>
      <c r="GD29" s="155">
        <v>0.13978494623655902</v>
      </c>
      <c r="GE29" s="97">
        <v>84.55489771690435</v>
      </c>
      <c r="GF29" s="97">
        <v>86.150263168011321</v>
      </c>
      <c r="GG29" s="97">
        <v>85.611806793158607</v>
      </c>
      <c r="GH29" s="97">
        <v>83.523713944544994</v>
      </c>
      <c r="GI29" s="97">
        <v>86.150263168011321</v>
      </c>
      <c r="GJ29" s="97">
        <v>85.611806793158607</v>
      </c>
      <c r="GK29" s="97">
        <v>82.517420238941114</v>
      </c>
      <c r="GL29" s="97">
        <v>82.517420238941114</v>
      </c>
      <c r="GM29" s="97">
        <v>84.55489771690435</v>
      </c>
      <c r="GN29" s="97">
        <v>88.94732630953402</v>
      </c>
      <c r="GO29" s="97">
        <v>83.523713944544994</v>
      </c>
      <c r="GP29" s="97">
        <v>82.517420238941114</v>
      </c>
      <c r="GQ29" s="97">
        <v>82.517420238941114</v>
      </c>
      <c r="GR29" s="97">
        <v>84.55489771690435</v>
      </c>
      <c r="GS29" s="97">
        <v>85.611806793158607</v>
      </c>
      <c r="GT29" s="97">
        <v>86.150263168011321</v>
      </c>
      <c r="GU29" s="97">
        <v>88.373518394735001</v>
      </c>
      <c r="GV29" s="97">
        <v>85.080083919687851</v>
      </c>
      <c r="GW29" s="97">
        <v>87.806977043049159</v>
      </c>
      <c r="GX29" s="97">
        <v>85.611806793158607</v>
      </c>
      <c r="GY29" s="97">
        <v>85.080083919687851</v>
      </c>
      <c r="GZ29" s="97">
        <v>85.611806793158607</v>
      </c>
      <c r="HA29" s="97">
        <v>82.517420238941114</v>
      </c>
      <c r="HB29" s="97">
        <v>82.517420238941114</v>
      </c>
      <c r="HC29" s="97">
        <v>85.611806793158607</v>
      </c>
      <c r="HD29" s="97">
        <v>83.523713944544994</v>
      </c>
      <c r="HE29" s="97">
        <v>85.611806793158607</v>
      </c>
      <c r="HF29" s="97">
        <v>116.89218577371696</v>
      </c>
      <c r="HG29" s="97">
        <v>119.0976849195161</v>
      </c>
      <c r="HH29" s="97">
        <v>118.35330056923213</v>
      </c>
      <c r="HI29" s="97">
        <v>115.4666347016899</v>
      </c>
      <c r="HJ29" s="97">
        <v>119.0976849195161</v>
      </c>
      <c r="HK29" s="97">
        <v>118.35330056923213</v>
      </c>
      <c r="HL29" s="97">
        <v>114.07549268680394</v>
      </c>
      <c r="HM29" s="97">
        <v>114.07549268680394</v>
      </c>
      <c r="HN29" s="97">
        <v>116.89218577371696</v>
      </c>
      <c r="HO29" s="97">
        <v>122.96446062604413</v>
      </c>
      <c r="HP29" s="97">
        <v>115.4666347016899</v>
      </c>
      <c r="HQ29" s="97">
        <v>114.07549268680394</v>
      </c>
      <c r="HR29" s="97">
        <v>114.07549268680394</v>
      </c>
      <c r="HS29" s="97">
        <v>116.89218577371696</v>
      </c>
      <c r="HT29" s="97">
        <v>118.35330056923213</v>
      </c>
      <c r="HU29" s="97">
        <v>119.0976849195161</v>
      </c>
      <c r="HV29" s="97">
        <v>122.17120484564353</v>
      </c>
      <c r="HW29" s="97">
        <v>117.61822488959527</v>
      </c>
      <c r="HX29" s="97">
        <v>121.38799466246196</v>
      </c>
      <c r="HY29" s="97">
        <v>118.35330056923213</v>
      </c>
      <c r="HZ29" s="97">
        <v>117.61822488959527</v>
      </c>
      <c r="IA29" s="97">
        <v>118.35330056923213</v>
      </c>
      <c r="IB29" s="97">
        <v>114.07549268680394</v>
      </c>
      <c r="IC29" s="97">
        <v>114.07549268680394</v>
      </c>
      <c r="ID29" s="97">
        <v>118.35330056923213</v>
      </c>
      <c r="IE29" s="97">
        <v>115.4666347016899</v>
      </c>
      <c r="IF29" s="97">
        <v>118.35330056923213</v>
      </c>
      <c r="IG29" s="155">
        <v>0</v>
      </c>
      <c r="IH29" s="155">
        <v>5.3763440860215006E-2</v>
      </c>
      <c r="II29" s="155">
        <v>0.10752688172043012</v>
      </c>
      <c r="IJ29" s="155">
        <v>0.11290322580645162</v>
      </c>
      <c r="IK29" s="155">
        <v>0.11827956989247301</v>
      </c>
      <c r="IL29" s="155">
        <v>0.12903225806451601</v>
      </c>
      <c r="IM29" s="155">
        <v>0.13440860215053763</v>
      </c>
      <c r="IN29" s="155">
        <v>0.13978494623655902</v>
      </c>
      <c r="IO29" s="155">
        <v>0.14516129032258052</v>
      </c>
      <c r="IP29" s="155">
        <v>0.15053763440860202</v>
      </c>
      <c r="IQ29" s="155">
        <v>0.16129032258064513</v>
      </c>
      <c r="IR29" s="155">
        <v>0.16666666666666663</v>
      </c>
      <c r="IS29" s="155">
        <v>0.17204301075268813</v>
      </c>
      <c r="IT29" s="155">
        <v>5.3763440860215006E-2</v>
      </c>
      <c r="IU29" s="155">
        <v>0.10752688172043012</v>
      </c>
      <c r="IV29" s="155">
        <v>0.11290322580645162</v>
      </c>
      <c r="IW29" s="155">
        <v>0.11827956989247301</v>
      </c>
      <c r="IX29" s="155">
        <v>0.12903225806451601</v>
      </c>
      <c r="IY29" s="155">
        <v>0.13440860215053763</v>
      </c>
      <c r="IZ29" s="155">
        <v>0.13978494623655902</v>
      </c>
      <c r="JA29" s="155">
        <v>0.15053763440860202</v>
      </c>
      <c r="JB29" s="155">
        <v>0.16129032258064513</v>
      </c>
      <c r="JC29" s="97">
        <v>68.489445434526885</v>
      </c>
      <c r="JD29" s="97">
        <v>77.828900080378034</v>
      </c>
      <c r="JE29" s="97">
        <v>82.517420238941114</v>
      </c>
      <c r="JF29" s="97">
        <v>83.017476714327103</v>
      </c>
      <c r="JG29" s="97">
        <v>83.523713944544994</v>
      </c>
      <c r="JH29" s="97">
        <v>84.55489771690435</v>
      </c>
      <c r="JI29" s="97">
        <v>85.080083919687851</v>
      </c>
      <c r="JJ29" s="97">
        <v>85.611806793158607</v>
      </c>
      <c r="JK29" s="97">
        <v>86.150263168011321</v>
      </c>
      <c r="JL29" s="97">
        <v>86.695526981589097</v>
      </c>
      <c r="JM29" s="97">
        <v>87.806977043049159</v>
      </c>
      <c r="JN29" s="97">
        <v>88.373518394735001</v>
      </c>
      <c r="JO29" s="97">
        <v>88.94732630953402</v>
      </c>
      <c r="JP29" s="97">
        <v>77.828900080378034</v>
      </c>
      <c r="JQ29" s="97">
        <v>82.517420238941114</v>
      </c>
      <c r="JR29" s="97">
        <v>83.017476714327103</v>
      </c>
      <c r="JS29" s="97">
        <v>83.523713944544994</v>
      </c>
      <c r="JT29" s="97">
        <v>84.55489771690435</v>
      </c>
      <c r="JU29" s="97">
        <v>85.080083919687851</v>
      </c>
      <c r="JV29" s="97">
        <v>85.611806793158607</v>
      </c>
      <c r="JW29" s="97">
        <v>86.695526981589097</v>
      </c>
      <c r="JX29" s="97">
        <v>87.806977043049159</v>
      </c>
      <c r="JY29" s="97">
        <v>94.682640455385709</v>
      </c>
      <c r="JZ29" s="97">
        <v>107.59388861445929</v>
      </c>
      <c r="KA29" s="97">
        <v>114.07549268680394</v>
      </c>
      <c r="KB29" s="97">
        <v>114.76679142876294</v>
      </c>
      <c r="KC29" s="97">
        <v>115.4666347016899</v>
      </c>
      <c r="KD29" s="97">
        <v>116.89218577371696</v>
      </c>
      <c r="KE29" s="97">
        <v>117.61822488959527</v>
      </c>
      <c r="KF29" s="97">
        <v>118.35330056923213</v>
      </c>
      <c r="KG29" s="97">
        <v>119.0976849195161</v>
      </c>
      <c r="KH29" s="97">
        <v>119.85148015448658</v>
      </c>
      <c r="KI29" s="97">
        <v>121.38799466246196</v>
      </c>
      <c r="KJ29" s="97">
        <v>122.17120484564353</v>
      </c>
      <c r="KK29" s="97">
        <v>122.96446062604413</v>
      </c>
      <c r="KL29" s="97">
        <v>107.59388861445929</v>
      </c>
      <c r="KM29" s="97">
        <v>114.07549268680394</v>
      </c>
      <c r="KN29" s="97">
        <v>114.76679142876294</v>
      </c>
      <c r="KO29" s="97">
        <v>115.4666347016899</v>
      </c>
      <c r="KP29" s="97">
        <v>116.89218577371696</v>
      </c>
      <c r="KQ29" s="97">
        <v>117.61822488959527</v>
      </c>
      <c r="KR29" s="97">
        <v>118.35330056923213</v>
      </c>
      <c r="KS29" s="97">
        <v>119.85148015448658</v>
      </c>
      <c r="KT29" s="97">
        <v>121.38799466246196</v>
      </c>
      <c r="KU29" s="155" t="s">
        <v>765</v>
      </c>
      <c r="KV29" s="155" t="s">
        <v>765</v>
      </c>
      <c r="KW29" s="155" t="s">
        <v>765</v>
      </c>
      <c r="KX29" s="155" t="s">
        <v>765</v>
      </c>
      <c r="KY29" s="155" t="s">
        <v>765</v>
      </c>
      <c r="KZ29" s="155" t="s">
        <v>765</v>
      </c>
      <c r="LA29" s="155" t="s">
        <v>765</v>
      </c>
      <c r="LB29" s="155" t="s">
        <v>765</v>
      </c>
      <c r="LC29" s="155" t="s">
        <v>765</v>
      </c>
      <c r="LD29" s="155" t="s">
        <v>765</v>
      </c>
      <c r="LE29" s="155">
        <v>6.8181818181818121E-2</v>
      </c>
      <c r="LF29" s="155" t="s">
        <v>765</v>
      </c>
      <c r="LG29" s="155" t="s">
        <v>765</v>
      </c>
      <c r="LH29" s="155" t="s">
        <v>765</v>
      </c>
      <c r="LI29" s="155" t="s">
        <v>765</v>
      </c>
      <c r="LJ29" s="155" t="s">
        <v>765</v>
      </c>
      <c r="LK29" s="155" t="s">
        <v>765</v>
      </c>
      <c r="LL29" s="155">
        <v>8.5227272727272818E-2</v>
      </c>
      <c r="LM29" s="155">
        <v>0.11363636363636365</v>
      </c>
      <c r="LN29" s="155" t="s">
        <v>765</v>
      </c>
      <c r="LO29" s="155" t="s">
        <v>765</v>
      </c>
      <c r="LP29" s="155" t="s">
        <v>765</v>
      </c>
      <c r="LQ29" s="155">
        <v>5.6818181818181879E-2</v>
      </c>
      <c r="LR29" s="155">
        <v>5.6818181818181879E-2</v>
      </c>
      <c r="LS29" s="155" t="s">
        <v>765</v>
      </c>
      <c r="LT29" s="155">
        <v>0</v>
      </c>
      <c r="LU29" s="155" t="s">
        <v>765</v>
      </c>
      <c r="LV29" s="97" t="s">
        <v>765</v>
      </c>
      <c r="LW29" s="97" t="s">
        <v>765</v>
      </c>
      <c r="LX29" s="97" t="s">
        <v>765</v>
      </c>
      <c r="LY29" s="97" t="s">
        <v>765</v>
      </c>
      <c r="LZ29" s="97" t="s">
        <v>765</v>
      </c>
      <c r="MA29" s="97" t="s">
        <v>765</v>
      </c>
      <c r="MB29" s="97" t="s">
        <v>765</v>
      </c>
      <c r="MC29" s="97" t="s">
        <v>765</v>
      </c>
      <c r="MD29" s="97" t="s">
        <v>765</v>
      </c>
      <c r="ME29" s="97" t="s">
        <v>765</v>
      </c>
      <c r="MF29" s="97" t="s">
        <v>765</v>
      </c>
      <c r="MG29" s="97" t="s">
        <v>765</v>
      </c>
      <c r="MH29" s="97" t="s">
        <v>765</v>
      </c>
      <c r="MI29" s="97" t="s">
        <v>765</v>
      </c>
      <c r="MJ29" s="97" t="s">
        <v>765</v>
      </c>
      <c r="MK29" s="97" t="s">
        <v>765</v>
      </c>
      <c r="ML29" s="97" t="s">
        <v>765</v>
      </c>
      <c r="MM29" s="97" t="s">
        <v>765</v>
      </c>
      <c r="MN29" s="97" t="s">
        <v>765</v>
      </c>
      <c r="MO29" s="97" t="s">
        <v>765</v>
      </c>
      <c r="MP29" s="97" t="s">
        <v>765</v>
      </c>
      <c r="MQ29" s="97" t="s">
        <v>765</v>
      </c>
      <c r="MR29" s="97" t="s">
        <v>765</v>
      </c>
      <c r="MS29" s="97" t="s">
        <v>765</v>
      </c>
      <c r="MT29" s="97" t="s">
        <v>765</v>
      </c>
      <c r="MU29" s="97" t="s">
        <v>765</v>
      </c>
      <c r="MV29" s="97" t="s">
        <v>765</v>
      </c>
      <c r="MW29" s="97" t="s">
        <v>765</v>
      </c>
      <c r="MX29" s="97" t="s">
        <v>765</v>
      </c>
      <c r="MY29" s="97" t="s">
        <v>765</v>
      </c>
      <c r="MZ29" s="97" t="s">
        <v>765</v>
      </c>
      <c r="NA29" s="97" t="s">
        <v>765</v>
      </c>
      <c r="NB29" s="97" t="s">
        <v>765</v>
      </c>
      <c r="NC29" s="97" t="s">
        <v>765</v>
      </c>
      <c r="ND29" s="97" t="s">
        <v>765</v>
      </c>
      <c r="NE29" s="97" t="s">
        <v>765</v>
      </c>
      <c r="NF29" s="97" t="s">
        <v>765</v>
      </c>
      <c r="NG29" s="97" t="s">
        <v>765</v>
      </c>
      <c r="NH29" s="97" t="s">
        <v>765</v>
      </c>
      <c r="NI29" s="97" t="s">
        <v>765</v>
      </c>
      <c r="NJ29" s="97" t="s">
        <v>765</v>
      </c>
      <c r="NK29" s="97" t="s">
        <v>765</v>
      </c>
      <c r="NL29" s="97" t="s">
        <v>765</v>
      </c>
      <c r="NM29" s="97" t="s">
        <v>765</v>
      </c>
      <c r="NN29" s="97" t="s">
        <v>765</v>
      </c>
      <c r="NO29" s="97" t="s">
        <v>765</v>
      </c>
      <c r="NP29" s="97" t="s">
        <v>765</v>
      </c>
      <c r="NQ29" s="97" t="s">
        <v>765</v>
      </c>
      <c r="NR29" s="97" t="s">
        <v>765</v>
      </c>
      <c r="NS29" s="97" t="s">
        <v>765</v>
      </c>
      <c r="NT29" s="97" t="s">
        <v>765</v>
      </c>
      <c r="NU29" s="97" t="s">
        <v>765</v>
      </c>
      <c r="NV29" s="97" t="s">
        <v>765</v>
      </c>
      <c r="NW29" s="97" t="s">
        <v>765</v>
      </c>
      <c r="NZ29" s="153">
        <v>0.08</v>
      </c>
      <c r="OA29" s="97">
        <v>67.753021267351755</v>
      </c>
      <c r="OB29" s="97">
        <v>67.753013420519892</v>
      </c>
      <c r="OC29" s="97">
        <v>67.752999784693273</v>
      </c>
      <c r="OD29" s="97">
        <v>67.752999784693273</v>
      </c>
      <c r="OE29" s="97">
        <v>67.753013420519892</v>
      </c>
      <c r="OF29" s="97">
        <v>67.752999784693273</v>
      </c>
      <c r="OG29" s="97">
        <v>67.753013004790787</v>
      </c>
      <c r="OH29" s="97">
        <v>67.753013004790787</v>
      </c>
      <c r="OI29" s="97">
        <v>67.753021267351755</v>
      </c>
      <c r="OJ29" s="97">
        <v>67.752995653412796</v>
      </c>
      <c r="OK29" s="97">
        <v>71.602602045187211</v>
      </c>
      <c r="OL29" s="97">
        <v>67.753013004790787</v>
      </c>
      <c r="OM29" s="97">
        <v>67.753013004790787</v>
      </c>
      <c r="ON29" s="97">
        <v>67.753021267351755</v>
      </c>
      <c r="OO29" s="97">
        <v>67.752999784693273</v>
      </c>
      <c r="OP29" s="97">
        <v>67.753013420519892</v>
      </c>
      <c r="OQ29" s="97">
        <v>67.753030769296828</v>
      </c>
      <c r="OR29" s="97">
        <v>71.602625171500932</v>
      </c>
      <c r="OS29" s="97">
        <v>71.602598552377358</v>
      </c>
      <c r="OT29" s="97">
        <v>67.752999784693273</v>
      </c>
      <c r="OU29" s="97">
        <v>67.753021667656796</v>
      </c>
      <c r="OV29" s="97">
        <v>67.752999784693273</v>
      </c>
      <c r="OW29" s="97">
        <v>71.602616016426623</v>
      </c>
      <c r="OX29" s="97">
        <v>71.602616016426623</v>
      </c>
      <c r="OY29" s="97">
        <v>67.752999784693273</v>
      </c>
      <c r="OZ29" s="97">
        <v>76.841816828981393</v>
      </c>
      <c r="PA29" s="97">
        <v>67.752999784693273</v>
      </c>
      <c r="PB29" s="97">
        <v>0</v>
      </c>
      <c r="PC29" s="97">
        <v>0</v>
      </c>
      <c r="PD29" s="97">
        <v>0</v>
      </c>
      <c r="PE29" s="97">
        <v>0</v>
      </c>
      <c r="PF29" s="97">
        <v>0</v>
      </c>
      <c r="PG29" s="97">
        <v>0</v>
      </c>
      <c r="PH29" s="97">
        <v>0</v>
      </c>
      <c r="PI29" s="97">
        <v>0</v>
      </c>
      <c r="PJ29" s="97">
        <v>0</v>
      </c>
      <c r="PK29" s="97">
        <v>0</v>
      </c>
      <c r="PL29" s="97">
        <v>0</v>
      </c>
      <c r="PM29" s="97">
        <v>0</v>
      </c>
      <c r="PN29" s="97">
        <v>0</v>
      </c>
      <c r="PO29" s="97">
        <v>0</v>
      </c>
      <c r="PP29" s="97">
        <v>0</v>
      </c>
      <c r="PQ29" s="97">
        <v>0</v>
      </c>
      <c r="PR29" s="97">
        <v>0</v>
      </c>
      <c r="PS29" s="97">
        <v>0</v>
      </c>
      <c r="PT29" s="97">
        <v>0</v>
      </c>
      <c r="PU29" s="97">
        <v>0</v>
      </c>
      <c r="PV29" s="97">
        <v>0</v>
      </c>
      <c r="PW29" s="97">
        <v>0</v>
      </c>
      <c r="PX29" s="97">
        <v>0</v>
      </c>
      <c r="PY29" s="97">
        <v>0</v>
      </c>
      <c r="PZ29" s="97">
        <v>0</v>
      </c>
      <c r="QA29" s="97">
        <v>0</v>
      </c>
      <c r="QB29" s="97">
        <v>0</v>
      </c>
      <c r="QC29" s="97">
        <v>0</v>
      </c>
      <c r="QD29" s="97">
        <v>0</v>
      </c>
      <c r="QE29" s="97">
        <v>0</v>
      </c>
      <c r="QF29" s="97">
        <v>0</v>
      </c>
      <c r="QG29" s="97">
        <v>0</v>
      </c>
      <c r="QH29" s="97">
        <v>0</v>
      </c>
      <c r="QI29" s="97">
        <v>0</v>
      </c>
      <c r="QJ29" s="97">
        <v>0</v>
      </c>
      <c r="QK29" s="97">
        <v>0</v>
      </c>
      <c r="QL29" s="97">
        <v>0</v>
      </c>
      <c r="QM29" s="97">
        <v>0</v>
      </c>
      <c r="QN29" s="97">
        <v>0</v>
      </c>
      <c r="QO29" s="97">
        <v>0</v>
      </c>
      <c r="QP29" s="97">
        <v>0</v>
      </c>
      <c r="QQ29" s="97">
        <v>0</v>
      </c>
      <c r="QR29" s="97">
        <v>0</v>
      </c>
      <c r="QS29" s="97">
        <v>0</v>
      </c>
      <c r="QT29" s="97">
        <v>0</v>
      </c>
      <c r="QU29" s="97">
        <v>0</v>
      </c>
      <c r="QV29" s="97">
        <v>0</v>
      </c>
      <c r="QW29" s="97">
        <v>0</v>
      </c>
      <c r="QX29" s="97">
        <v>0</v>
      </c>
      <c r="QY29" s="97">
        <v>0</v>
      </c>
      <c r="QZ29" s="97">
        <v>0</v>
      </c>
      <c r="RA29" s="97">
        <v>0</v>
      </c>
      <c r="RB29" s="97">
        <v>0</v>
      </c>
      <c r="RC29" s="97">
        <v>0</v>
      </c>
      <c r="RD29" s="97">
        <v>67.753021267351755</v>
      </c>
      <c r="RE29" s="97">
        <v>67.753013420519892</v>
      </c>
      <c r="RF29" s="97">
        <v>67.752999784693273</v>
      </c>
      <c r="RG29" s="97">
        <v>67.752999784693273</v>
      </c>
      <c r="RH29" s="97">
        <v>67.753013420519892</v>
      </c>
      <c r="RI29" s="97">
        <v>67.752999784693273</v>
      </c>
      <c r="RJ29" s="97">
        <v>67.753013004790787</v>
      </c>
      <c r="RK29" s="97">
        <v>67.753013004790787</v>
      </c>
      <c r="RL29" s="97">
        <v>67.753021267351755</v>
      </c>
      <c r="RM29" s="97">
        <v>67.752995653412796</v>
      </c>
      <c r="RN29" s="97">
        <v>71.602602045187211</v>
      </c>
      <c r="RO29" s="97">
        <v>67.753013004790787</v>
      </c>
      <c r="RP29" s="97">
        <v>67.753013004790787</v>
      </c>
      <c r="RQ29" s="97">
        <v>67.753021267351755</v>
      </c>
      <c r="RR29" s="97">
        <v>67.752999784693273</v>
      </c>
      <c r="RS29" s="97">
        <v>67.753013420519892</v>
      </c>
      <c r="RT29" s="97">
        <v>67.753030769296828</v>
      </c>
      <c r="RU29" s="97">
        <v>71.602625171500932</v>
      </c>
      <c r="RV29" s="97">
        <v>71.602598552377358</v>
      </c>
      <c r="RW29" s="97">
        <v>67.752999784693273</v>
      </c>
      <c r="RX29" s="97">
        <v>67.753021667656796</v>
      </c>
      <c r="RY29" s="97">
        <v>67.752999784693273</v>
      </c>
      <c r="RZ29" s="97">
        <v>71.602616016426623</v>
      </c>
      <c r="SA29" s="97">
        <v>71.602616016426623</v>
      </c>
      <c r="SB29" s="97">
        <v>67.752999784693273</v>
      </c>
      <c r="SC29" s="97">
        <v>76.841816828981393</v>
      </c>
      <c r="SD29" s="97">
        <v>67.752999784693273</v>
      </c>
      <c r="SE29" s="97">
        <v>68.489467150692533</v>
      </c>
      <c r="SF29" s="97">
        <v>68.48945921856901</v>
      </c>
      <c r="SG29" s="97">
        <v>68.4894454345269</v>
      </c>
      <c r="SH29" s="97">
        <v>68.4894454345269</v>
      </c>
      <c r="SI29" s="97">
        <v>68.48945921856901</v>
      </c>
      <c r="SJ29" s="97">
        <v>68.4894454345269</v>
      </c>
      <c r="SK29" s="97">
        <v>68.489458798321124</v>
      </c>
      <c r="SL29" s="97">
        <v>68.489458798321124</v>
      </c>
      <c r="SM29" s="97">
        <v>68.489467150692533</v>
      </c>
      <c r="SN29" s="97">
        <v>68.489441258341202</v>
      </c>
      <c r="SO29" s="97">
        <v>68.4894454345269</v>
      </c>
      <c r="SP29" s="97">
        <v>68.489458798321124</v>
      </c>
      <c r="SQ29" s="97">
        <v>68.489458798321124</v>
      </c>
      <c r="SR29" s="97">
        <v>68.489467150692533</v>
      </c>
      <c r="SS29" s="97">
        <v>68.4894454345269</v>
      </c>
      <c r="ST29" s="97">
        <v>68.48945921856901</v>
      </c>
      <c r="SU29" s="97">
        <v>68.489476755919625</v>
      </c>
      <c r="SV29" s="97">
        <v>68.489467555348725</v>
      </c>
      <c r="SW29" s="97">
        <v>68.489442093578347</v>
      </c>
      <c r="SX29" s="97">
        <v>68.4894454345269</v>
      </c>
      <c r="SY29" s="97">
        <v>68.48946755534871</v>
      </c>
      <c r="SZ29" s="97">
        <v>68.4894454345269</v>
      </c>
      <c r="TA29" s="97">
        <v>68.489458798321124</v>
      </c>
      <c r="TB29" s="97">
        <v>68.489458798321124</v>
      </c>
      <c r="TC29" s="97">
        <v>68.4894454345269</v>
      </c>
      <c r="TD29" s="97">
        <v>68.4894454345269</v>
      </c>
      <c r="TE29" s="97">
        <v>68.4894454345269</v>
      </c>
    </row>
    <row r="30" spans="1:525" s="112" customFormat="1" ht="15" customHeight="1" x14ac:dyDescent="0.2">
      <c r="A30" s="16" t="s">
        <v>99</v>
      </c>
      <c r="B30" s="16" t="s">
        <v>36</v>
      </c>
      <c r="C30" s="18">
        <v>100193009</v>
      </c>
      <c r="D30" s="17" t="s">
        <v>2</v>
      </c>
      <c r="E30" s="18" t="s">
        <v>199</v>
      </c>
      <c r="F30" s="148" t="s">
        <v>66</v>
      </c>
      <c r="G30" s="18">
        <v>60</v>
      </c>
      <c r="H30" s="18" t="s">
        <v>38</v>
      </c>
      <c r="I30" s="148" t="s">
        <v>124</v>
      </c>
      <c r="J30" s="18" t="s">
        <v>110</v>
      </c>
      <c r="K30" s="149" t="s">
        <v>108</v>
      </c>
      <c r="L30" s="18" t="s">
        <v>62</v>
      </c>
      <c r="M30" s="18" t="s">
        <v>19</v>
      </c>
      <c r="N30" s="150" t="s">
        <v>65</v>
      </c>
      <c r="O30" s="150" t="s">
        <v>136</v>
      </c>
      <c r="P30" s="150">
        <v>5</v>
      </c>
      <c r="Q30" s="150" t="s">
        <v>34</v>
      </c>
      <c r="R30" s="150" t="s">
        <v>21</v>
      </c>
      <c r="S30" s="151">
        <v>0</v>
      </c>
      <c r="T30" s="152">
        <v>0</v>
      </c>
      <c r="U30" s="97">
        <v>91.32</v>
      </c>
      <c r="V30" s="153">
        <v>0</v>
      </c>
      <c r="W30" s="153">
        <v>0</v>
      </c>
      <c r="X30" s="153"/>
      <c r="Y30" s="153">
        <v>0.19</v>
      </c>
      <c r="Z30" s="153">
        <v>0.20499999999999999</v>
      </c>
      <c r="AA30" s="153">
        <v>0.2</v>
      </c>
      <c r="AB30" s="153">
        <v>0.18</v>
      </c>
      <c r="AC30" s="153">
        <v>0.20499999999999999</v>
      </c>
      <c r="AD30" s="153">
        <v>0.2</v>
      </c>
      <c r="AE30" s="153">
        <v>0.17</v>
      </c>
      <c r="AF30" s="153">
        <v>0.17</v>
      </c>
      <c r="AG30" s="153">
        <v>0.19</v>
      </c>
      <c r="AH30" s="153">
        <v>0.23</v>
      </c>
      <c r="AI30" s="153">
        <v>0.18</v>
      </c>
      <c r="AJ30" s="153">
        <v>0.17</v>
      </c>
      <c r="AK30" s="153">
        <v>0.17</v>
      </c>
      <c r="AL30" s="153">
        <v>0.19</v>
      </c>
      <c r="AM30" s="153">
        <v>0.2</v>
      </c>
      <c r="AN30" s="153">
        <v>0.20499999999999999</v>
      </c>
      <c r="AO30" s="153">
        <v>0.22500000000000001</v>
      </c>
      <c r="AP30" s="153">
        <v>0.19500000000000001</v>
      </c>
      <c r="AQ30" s="153">
        <v>0.22</v>
      </c>
      <c r="AR30" s="153">
        <v>0.2</v>
      </c>
      <c r="AS30" s="153">
        <v>0.19500000000000001</v>
      </c>
      <c r="AT30" s="153">
        <v>0.2</v>
      </c>
      <c r="AU30" s="153">
        <v>0.17</v>
      </c>
      <c r="AV30" s="153">
        <v>0.17</v>
      </c>
      <c r="AW30" s="153">
        <v>0.2</v>
      </c>
      <c r="AX30" s="153">
        <v>0.18</v>
      </c>
      <c r="AY30" s="153">
        <v>0.2</v>
      </c>
      <c r="AZ30" s="153">
        <v>7.0000000000000007E-2</v>
      </c>
      <c r="BA30" s="153">
        <v>7.0000000000000007E-2</v>
      </c>
      <c r="BB30" s="153">
        <v>7.0000000000000007E-2</v>
      </c>
      <c r="BC30" s="153">
        <v>7.0000000000000007E-2</v>
      </c>
      <c r="BD30" s="153">
        <v>7.0000000000000007E-2</v>
      </c>
      <c r="BE30" s="153">
        <v>7.0000000000000007E-2</v>
      </c>
      <c r="BF30" s="153">
        <v>7.0000000000000007E-2</v>
      </c>
      <c r="BG30" s="153">
        <v>7.0000000000000007E-2</v>
      </c>
      <c r="BH30" s="153">
        <v>7.0000000000000007E-2</v>
      </c>
      <c r="BI30" s="153">
        <v>7.0000000000000007E-2</v>
      </c>
      <c r="BJ30" s="153">
        <v>0.12</v>
      </c>
      <c r="BK30" s="153">
        <v>7.0000000000000007E-2</v>
      </c>
      <c r="BL30" s="153">
        <v>7.0000000000000007E-2</v>
      </c>
      <c r="BM30" s="153">
        <v>7.0000000000000007E-2</v>
      </c>
      <c r="BN30" s="153">
        <v>7.0000000000000007E-2</v>
      </c>
      <c r="BO30" s="153">
        <v>7.0000000000000007E-2</v>
      </c>
      <c r="BP30" s="153">
        <v>7.0000000000000007E-2</v>
      </c>
      <c r="BQ30" s="153">
        <v>0.12</v>
      </c>
      <c r="BR30" s="153">
        <v>0.12</v>
      </c>
      <c r="BS30" s="153">
        <v>7.0000000000000007E-2</v>
      </c>
      <c r="BT30" s="153">
        <v>7.0000000000000007E-2</v>
      </c>
      <c r="BU30" s="153">
        <v>7.0000000000000007E-2</v>
      </c>
      <c r="BV30" s="153">
        <v>0.12</v>
      </c>
      <c r="BW30" s="153">
        <v>0.12</v>
      </c>
      <c r="BX30" s="153">
        <v>7.0000000000000007E-2</v>
      </c>
      <c r="BY30" s="153">
        <v>0.18</v>
      </c>
      <c r="BZ30" s="153">
        <v>7.0000000000000007E-2</v>
      </c>
      <c r="CA30" s="153" t="s">
        <v>369</v>
      </c>
      <c r="CB30" s="153" t="s">
        <v>425</v>
      </c>
      <c r="CC30" s="153" t="s">
        <v>369</v>
      </c>
      <c r="CD30" s="153" t="s">
        <v>425</v>
      </c>
      <c r="CE30" s="154" t="s">
        <v>425</v>
      </c>
      <c r="CF30" s="153" t="s">
        <v>369</v>
      </c>
      <c r="CG30" s="153" t="s">
        <v>369</v>
      </c>
      <c r="CH30" s="153" t="s">
        <v>425</v>
      </c>
      <c r="CI30" s="153" t="s">
        <v>369</v>
      </c>
      <c r="CJ30" s="153" t="s">
        <v>425</v>
      </c>
      <c r="CK30" s="153" t="s">
        <v>425</v>
      </c>
      <c r="CL30" s="153" t="s">
        <v>425</v>
      </c>
      <c r="CM30" s="154" t="s">
        <v>425</v>
      </c>
      <c r="CN30" s="153" t="s">
        <v>369</v>
      </c>
      <c r="CO30" s="153" t="s">
        <v>369</v>
      </c>
      <c r="CP30" s="154" t="s">
        <v>425</v>
      </c>
      <c r="CQ30" s="153" t="s">
        <v>369</v>
      </c>
      <c r="CR30" s="153" t="s">
        <v>369</v>
      </c>
      <c r="CS30" s="153" t="s">
        <v>425</v>
      </c>
      <c r="CT30" s="153" t="s">
        <v>369</v>
      </c>
      <c r="CU30" s="153" t="s">
        <v>369</v>
      </c>
      <c r="CV30" s="153" t="s">
        <v>369</v>
      </c>
      <c r="CW30" s="153" t="s">
        <v>369</v>
      </c>
      <c r="CX30" s="153" t="s">
        <v>369</v>
      </c>
      <c r="CY30" s="153" t="s">
        <v>369</v>
      </c>
      <c r="CZ30" s="153" t="s">
        <v>369</v>
      </c>
      <c r="DA30" s="153" t="s">
        <v>369</v>
      </c>
      <c r="DB30" s="153" t="s">
        <v>369</v>
      </c>
      <c r="DC30" s="153" t="s">
        <v>425</v>
      </c>
      <c r="DD30" s="153" t="s">
        <v>369</v>
      </c>
      <c r="DE30" s="153" t="s">
        <v>425</v>
      </c>
      <c r="DF30" s="153" t="s">
        <v>425</v>
      </c>
      <c r="DG30" s="153" t="s">
        <v>369</v>
      </c>
      <c r="DH30" s="153" t="s">
        <v>369</v>
      </c>
      <c r="DI30" s="153" t="s">
        <v>425</v>
      </c>
      <c r="DJ30" s="153" t="s">
        <v>369</v>
      </c>
      <c r="DK30" s="153" t="s">
        <v>425</v>
      </c>
      <c r="DL30" s="153" t="s">
        <v>425</v>
      </c>
      <c r="DM30" s="153" t="s">
        <v>425</v>
      </c>
      <c r="DN30" s="153" t="s">
        <v>425</v>
      </c>
      <c r="DO30" s="153" t="s">
        <v>369</v>
      </c>
      <c r="DP30" s="153" t="s">
        <v>369</v>
      </c>
      <c r="DQ30" s="153" t="s">
        <v>425</v>
      </c>
      <c r="DR30" s="153" t="s">
        <v>369</v>
      </c>
      <c r="DS30" s="153" t="s">
        <v>369</v>
      </c>
      <c r="DT30" s="153" t="s">
        <v>425</v>
      </c>
      <c r="DU30" s="153" t="s">
        <v>369</v>
      </c>
      <c r="DV30" s="153" t="s">
        <v>369</v>
      </c>
      <c r="DW30" s="153" t="s">
        <v>369</v>
      </c>
      <c r="DX30" s="153" t="s">
        <v>369</v>
      </c>
      <c r="DY30" s="153" t="s">
        <v>369</v>
      </c>
      <c r="DZ30" s="153" t="s">
        <v>369</v>
      </c>
      <c r="EA30" s="153" t="s">
        <v>369</v>
      </c>
      <c r="EB30" s="153" t="s">
        <v>369</v>
      </c>
      <c r="EC30" s="153" t="s">
        <v>369</v>
      </c>
      <c r="ED30" s="153" t="s">
        <v>425</v>
      </c>
      <c r="EE30" s="153" t="s">
        <v>369</v>
      </c>
      <c r="EF30" s="153" t="s">
        <v>425</v>
      </c>
      <c r="EG30" s="153" t="s">
        <v>425</v>
      </c>
      <c r="EH30" s="153" t="s">
        <v>369</v>
      </c>
      <c r="EI30" s="153" t="s">
        <v>369</v>
      </c>
      <c r="EJ30" s="153" t="s">
        <v>425</v>
      </c>
      <c r="EK30" s="153" t="s">
        <v>369</v>
      </c>
      <c r="EL30" s="153" t="s">
        <v>425</v>
      </c>
      <c r="EM30" s="153" t="s">
        <v>425</v>
      </c>
      <c r="EN30" s="153" t="s">
        <v>425</v>
      </c>
      <c r="EO30" s="153" t="s">
        <v>425</v>
      </c>
      <c r="EP30" s="153" t="s">
        <v>369</v>
      </c>
      <c r="EQ30" s="153" t="s">
        <v>369</v>
      </c>
      <c r="ER30" s="153" t="s">
        <v>425</v>
      </c>
      <c r="ES30" s="153" t="s">
        <v>369</v>
      </c>
      <c r="ET30" s="153" t="s">
        <v>369</v>
      </c>
      <c r="EU30" s="153" t="s">
        <v>425</v>
      </c>
      <c r="EV30" s="153" t="s">
        <v>369</v>
      </c>
      <c r="EW30" s="153" t="s">
        <v>369</v>
      </c>
      <c r="EX30" s="153" t="s">
        <v>369</v>
      </c>
      <c r="EY30" s="153" t="s">
        <v>369</v>
      </c>
      <c r="EZ30" s="153" t="s">
        <v>369</v>
      </c>
      <c r="FA30" s="153" t="s">
        <v>369</v>
      </c>
      <c r="FB30" s="153" t="s">
        <v>369</v>
      </c>
      <c r="FC30" s="153" t="s">
        <v>369</v>
      </c>
      <c r="FD30" s="155">
        <v>0.12903225806451601</v>
      </c>
      <c r="FE30" s="155">
        <v>0.14516129032258052</v>
      </c>
      <c r="FF30" s="155">
        <v>0.13978494623655902</v>
      </c>
      <c r="FG30" s="155">
        <v>0.11827956989247301</v>
      </c>
      <c r="FH30" s="155">
        <v>0.14516129032258052</v>
      </c>
      <c r="FI30" s="155">
        <v>0.13978494623655902</v>
      </c>
      <c r="FJ30" s="155">
        <v>0.10752688172043012</v>
      </c>
      <c r="FK30" s="155">
        <v>0.10752688172043012</v>
      </c>
      <c r="FL30" s="155">
        <v>0.12903225806451601</v>
      </c>
      <c r="FM30" s="155">
        <v>0.17204301075268813</v>
      </c>
      <c r="FN30" s="155">
        <v>6.8181818181818121E-2</v>
      </c>
      <c r="FO30" s="155">
        <v>0.10752688172043012</v>
      </c>
      <c r="FP30" s="155">
        <v>0.10752688172043012</v>
      </c>
      <c r="FQ30" s="155">
        <v>0.12903225806451601</v>
      </c>
      <c r="FR30" s="155">
        <v>0.13978494623655902</v>
      </c>
      <c r="FS30" s="155">
        <v>0.14516129032258052</v>
      </c>
      <c r="FT30" s="155">
        <v>0.16666666666666663</v>
      </c>
      <c r="FU30" s="155">
        <v>8.5227272727272818E-2</v>
      </c>
      <c r="FV30" s="155">
        <v>0.11363636363636365</v>
      </c>
      <c r="FW30" s="155">
        <v>0.13978494623655902</v>
      </c>
      <c r="FX30" s="155">
        <v>0.13440860215053763</v>
      </c>
      <c r="FY30" s="155">
        <v>0.13978494623655902</v>
      </c>
      <c r="FZ30" s="155">
        <v>5.6818181818181879E-2</v>
      </c>
      <c r="GA30" s="155">
        <v>5.6818181818181879E-2</v>
      </c>
      <c r="GB30" s="155">
        <v>0.13978494623655902</v>
      </c>
      <c r="GC30" s="155">
        <v>0</v>
      </c>
      <c r="GD30" s="155">
        <v>0.13978494623655902</v>
      </c>
      <c r="GE30" s="97">
        <v>87.804063766230001</v>
      </c>
      <c r="GF30" s="97">
        <v>89.460755669985005</v>
      </c>
      <c r="GG30" s="97">
        <v>88.901586374999994</v>
      </c>
      <c r="GH30" s="97">
        <v>86.733255</v>
      </c>
      <c r="GI30" s="97">
        <v>89.460755669985005</v>
      </c>
      <c r="GJ30" s="97">
        <v>88.901586374999994</v>
      </c>
      <c r="GK30" s="97">
        <v>85.688292743760002</v>
      </c>
      <c r="GL30" s="97">
        <v>85.688292743760002</v>
      </c>
      <c r="GM30" s="97">
        <v>87.804063766230001</v>
      </c>
      <c r="GN30" s="97">
        <v>92.365278913425001</v>
      </c>
      <c r="GO30" s="97">
        <v>86.733255</v>
      </c>
      <c r="GP30" s="97">
        <v>85.688292743760002</v>
      </c>
      <c r="GQ30" s="97">
        <v>85.688292743760002</v>
      </c>
      <c r="GR30" s="97">
        <v>87.804063766230001</v>
      </c>
      <c r="GS30" s="97">
        <v>88.901586374999994</v>
      </c>
      <c r="GT30" s="97">
        <v>89.460755669985005</v>
      </c>
      <c r="GU30" s="97">
        <v>91.769421451574999</v>
      </c>
      <c r="GV30" s="97">
        <v>88.34944247367001</v>
      </c>
      <c r="GW30" s="97">
        <v>91.181109782909999</v>
      </c>
      <c r="GX30" s="97">
        <v>88.901586374999994</v>
      </c>
      <c r="GY30" s="97">
        <v>88.34944247367001</v>
      </c>
      <c r="GZ30" s="97">
        <v>88.901586374999994</v>
      </c>
      <c r="HA30" s="97">
        <v>85.688292743760002</v>
      </c>
      <c r="HB30" s="97">
        <v>85.688292743760002</v>
      </c>
      <c r="HC30" s="97">
        <v>88.901586374999994</v>
      </c>
      <c r="HD30" s="97">
        <v>86.733255</v>
      </c>
      <c r="HE30" s="97">
        <v>88.901586374999994</v>
      </c>
      <c r="HF30" s="97">
        <v>117.78602538349786</v>
      </c>
      <c r="HG30" s="97">
        <v>120.00841858784715</v>
      </c>
      <c r="HH30" s="97">
        <v>119.25831288718017</v>
      </c>
      <c r="HI30" s="97">
        <v>116.34957354846846</v>
      </c>
      <c r="HJ30" s="97">
        <v>120.00841858784715</v>
      </c>
      <c r="HK30" s="97">
        <v>119.25831288718017</v>
      </c>
      <c r="HL30" s="97">
        <v>114.94779388635651</v>
      </c>
      <c r="HM30" s="97">
        <v>114.94779388635651</v>
      </c>
      <c r="HN30" s="97">
        <v>117.78602538349786</v>
      </c>
      <c r="HO30" s="97">
        <v>123.90473310683826</v>
      </c>
      <c r="HP30" s="97">
        <v>116.34957354846846</v>
      </c>
      <c r="HQ30" s="97">
        <v>114.94779388635651</v>
      </c>
      <c r="HR30" s="97">
        <v>114.94779388635651</v>
      </c>
      <c r="HS30" s="97">
        <v>117.78602538349786</v>
      </c>
      <c r="HT30" s="97">
        <v>119.25831288718017</v>
      </c>
      <c r="HU30" s="97">
        <v>120.00841858784715</v>
      </c>
      <c r="HV30" s="97">
        <v>123.10541153656028</v>
      </c>
      <c r="HW30" s="97">
        <v>118.51763150197063</v>
      </c>
      <c r="HX30" s="97">
        <v>122.31621237918101</v>
      </c>
      <c r="HY30" s="97">
        <v>119.25831288718017</v>
      </c>
      <c r="HZ30" s="97">
        <v>118.51763150197063</v>
      </c>
      <c r="IA30" s="97">
        <v>119.25831288718017</v>
      </c>
      <c r="IB30" s="97">
        <v>114.94779388635651</v>
      </c>
      <c r="IC30" s="97">
        <v>114.94779388635651</v>
      </c>
      <c r="ID30" s="97">
        <v>119.25831288718017</v>
      </c>
      <c r="IE30" s="97">
        <v>116.34957354846846</v>
      </c>
      <c r="IF30" s="97">
        <v>119.25831288718017</v>
      </c>
      <c r="IG30" s="155">
        <v>0</v>
      </c>
      <c r="IH30" s="155">
        <v>5.3763440860215006E-2</v>
      </c>
      <c r="II30" s="155">
        <v>0.10752688172043012</v>
      </c>
      <c r="IJ30" s="155">
        <v>0.11290322580645162</v>
      </c>
      <c r="IK30" s="155">
        <v>0.11827956989247301</v>
      </c>
      <c r="IL30" s="155">
        <v>0.12903225806451601</v>
      </c>
      <c r="IM30" s="155">
        <v>0.13440860215053763</v>
      </c>
      <c r="IN30" s="155">
        <v>0.13978494623655902</v>
      </c>
      <c r="IO30" s="155">
        <v>0.14516129032258052</v>
      </c>
      <c r="IP30" s="155">
        <v>0.15053763440860202</v>
      </c>
      <c r="IQ30" s="155">
        <v>0.16129032258064513</v>
      </c>
      <c r="IR30" s="155">
        <v>0.16666666666666663</v>
      </c>
      <c r="IS30" s="155">
        <v>0.17204301075268813</v>
      </c>
      <c r="IT30" s="155">
        <v>5.3763440860215006E-2</v>
      </c>
      <c r="IU30" s="155">
        <v>0.10752688172043012</v>
      </c>
      <c r="IV30" s="155">
        <v>0.11290322580645162</v>
      </c>
      <c r="IW30" s="155">
        <v>0.11827956989247301</v>
      </c>
      <c r="IX30" s="155">
        <v>0.12903225806451601</v>
      </c>
      <c r="IY30" s="155">
        <v>0.13440860215053763</v>
      </c>
      <c r="IZ30" s="155">
        <v>0.13978494623655902</v>
      </c>
      <c r="JA30" s="155">
        <v>0.15053763440860202</v>
      </c>
      <c r="JB30" s="155">
        <v>0.16129032258064513</v>
      </c>
      <c r="JC30" s="97">
        <v>71.121269099999992</v>
      </c>
      <c r="JD30" s="97">
        <v>80.819608207590008</v>
      </c>
      <c r="JE30" s="97">
        <v>85.688292743760002</v>
      </c>
      <c r="JF30" s="97">
        <v>86.207564741444997</v>
      </c>
      <c r="JG30" s="97">
        <v>86.733255</v>
      </c>
      <c r="JH30" s="97">
        <v>87.804063766230001</v>
      </c>
      <c r="JI30" s="97">
        <v>88.34944247367001</v>
      </c>
      <c r="JJ30" s="97">
        <v>88.901586374999994</v>
      </c>
      <c r="JK30" s="97">
        <v>89.460755669985005</v>
      </c>
      <c r="JL30" s="97">
        <v>90.026950358625001</v>
      </c>
      <c r="JM30" s="97">
        <v>91.181109782909999</v>
      </c>
      <c r="JN30" s="97">
        <v>91.769421451574999</v>
      </c>
      <c r="JO30" s="97">
        <v>92.365278913425001</v>
      </c>
      <c r="JP30" s="97">
        <v>72.160333494900001</v>
      </c>
      <c r="JQ30" s="97">
        <v>76.507404235500005</v>
      </c>
      <c r="JR30" s="97">
        <v>76.971080216730002</v>
      </c>
      <c r="JS30" s="97">
        <v>77.440393859535007</v>
      </c>
      <c r="JT30" s="97">
        <v>78.396454529400003</v>
      </c>
      <c r="JU30" s="97">
        <v>78.88337502297</v>
      </c>
      <c r="JV30" s="97">
        <v>79.376366844390006</v>
      </c>
      <c r="JW30" s="97">
        <v>80.381171603564994</v>
      </c>
      <c r="JX30" s="97">
        <v>81.411649406220008</v>
      </c>
      <c r="JY30" s="97">
        <v>95.406650309744123</v>
      </c>
      <c r="JZ30" s="97">
        <v>108.4166269247868</v>
      </c>
      <c r="KA30" s="97">
        <v>114.94779388635651</v>
      </c>
      <c r="KB30" s="97">
        <v>115.64437878319119</v>
      </c>
      <c r="KC30" s="97">
        <v>116.34957354846846</v>
      </c>
      <c r="KD30" s="97">
        <v>117.78602538349786</v>
      </c>
      <c r="KE30" s="97">
        <v>118.51763150197063</v>
      </c>
      <c r="KF30" s="97">
        <v>119.25831288718017</v>
      </c>
      <c r="KG30" s="97">
        <v>120.00841858784715</v>
      </c>
      <c r="KH30" s="97">
        <v>120.76794860397155</v>
      </c>
      <c r="KI30" s="97">
        <v>122.31621237918101</v>
      </c>
      <c r="KJ30" s="97">
        <v>123.10541153656028</v>
      </c>
      <c r="KK30" s="97">
        <v>123.90473310683826</v>
      </c>
      <c r="KL30" s="97">
        <v>99.757427850248433</v>
      </c>
      <c r="KM30" s="97">
        <v>105.76699813301299</v>
      </c>
      <c r="KN30" s="97">
        <v>106.40800297602294</v>
      </c>
      <c r="KO30" s="97">
        <v>107.05680155543315</v>
      </c>
      <c r="KP30" s="97">
        <v>108.3784993452758</v>
      </c>
      <c r="KQ30" s="97">
        <v>109.0516383629821</v>
      </c>
      <c r="KR30" s="97">
        <v>109.73317063527328</v>
      </c>
      <c r="KS30" s="97">
        <v>111.1222542690687</v>
      </c>
      <c r="KT30" s="97">
        <v>112.54682937939445</v>
      </c>
      <c r="KU30" s="155" t="s">
        <v>765</v>
      </c>
      <c r="KV30" s="155" t="s">
        <v>765</v>
      </c>
      <c r="KW30" s="155" t="s">
        <v>765</v>
      </c>
      <c r="KX30" s="155" t="s">
        <v>765</v>
      </c>
      <c r="KY30" s="155" t="s">
        <v>765</v>
      </c>
      <c r="KZ30" s="155" t="s">
        <v>765</v>
      </c>
      <c r="LA30" s="155" t="s">
        <v>765</v>
      </c>
      <c r="LB30" s="155" t="s">
        <v>765</v>
      </c>
      <c r="LC30" s="155" t="s">
        <v>765</v>
      </c>
      <c r="LD30" s="155" t="s">
        <v>765</v>
      </c>
      <c r="LE30" s="155">
        <v>6.8181818181818121E-2</v>
      </c>
      <c r="LF30" s="155" t="s">
        <v>765</v>
      </c>
      <c r="LG30" s="155" t="s">
        <v>765</v>
      </c>
      <c r="LH30" s="155" t="s">
        <v>765</v>
      </c>
      <c r="LI30" s="155" t="s">
        <v>765</v>
      </c>
      <c r="LJ30" s="155" t="s">
        <v>765</v>
      </c>
      <c r="LK30" s="155" t="s">
        <v>765</v>
      </c>
      <c r="LL30" s="155">
        <v>8.5227272727272818E-2</v>
      </c>
      <c r="LM30" s="155">
        <v>0.11363636363636365</v>
      </c>
      <c r="LN30" s="155" t="s">
        <v>765</v>
      </c>
      <c r="LO30" s="155" t="s">
        <v>765</v>
      </c>
      <c r="LP30" s="155" t="s">
        <v>765</v>
      </c>
      <c r="LQ30" s="155">
        <v>5.6818181818181879E-2</v>
      </c>
      <c r="LR30" s="155">
        <v>5.6818181818181879E-2</v>
      </c>
      <c r="LS30" s="155" t="s">
        <v>765</v>
      </c>
      <c r="LT30" s="155">
        <v>0</v>
      </c>
      <c r="LU30" s="155" t="s">
        <v>765</v>
      </c>
      <c r="LV30" s="97" t="s">
        <v>765</v>
      </c>
      <c r="LW30" s="97" t="s">
        <v>765</v>
      </c>
      <c r="LX30" s="97" t="s">
        <v>765</v>
      </c>
      <c r="LY30" s="97" t="s">
        <v>765</v>
      </c>
      <c r="LZ30" s="97" t="s">
        <v>765</v>
      </c>
      <c r="MA30" s="97" t="s">
        <v>765</v>
      </c>
      <c r="MB30" s="97" t="s">
        <v>765</v>
      </c>
      <c r="MC30" s="97" t="s">
        <v>765</v>
      </c>
      <c r="MD30" s="97" t="s">
        <v>765</v>
      </c>
      <c r="ME30" s="97" t="s">
        <v>765</v>
      </c>
      <c r="MF30" s="97" t="s">
        <v>765</v>
      </c>
      <c r="MG30" s="97" t="s">
        <v>765</v>
      </c>
      <c r="MH30" s="97" t="s">
        <v>765</v>
      </c>
      <c r="MI30" s="97" t="s">
        <v>765</v>
      </c>
      <c r="MJ30" s="97" t="s">
        <v>765</v>
      </c>
      <c r="MK30" s="97" t="s">
        <v>765</v>
      </c>
      <c r="ML30" s="97" t="s">
        <v>765</v>
      </c>
      <c r="MM30" s="97" t="s">
        <v>765</v>
      </c>
      <c r="MN30" s="97" t="s">
        <v>765</v>
      </c>
      <c r="MO30" s="97" t="s">
        <v>765</v>
      </c>
      <c r="MP30" s="97" t="s">
        <v>765</v>
      </c>
      <c r="MQ30" s="97" t="s">
        <v>765</v>
      </c>
      <c r="MR30" s="97" t="s">
        <v>765</v>
      </c>
      <c r="MS30" s="97" t="s">
        <v>765</v>
      </c>
      <c r="MT30" s="97" t="s">
        <v>765</v>
      </c>
      <c r="MU30" s="97" t="s">
        <v>765</v>
      </c>
      <c r="MV30" s="97" t="s">
        <v>765</v>
      </c>
      <c r="MW30" s="97" t="s">
        <v>765</v>
      </c>
      <c r="MX30" s="97" t="s">
        <v>765</v>
      </c>
      <c r="MY30" s="97" t="s">
        <v>765</v>
      </c>
      <c r="MZ30" s="97" t="s">
        <v>765</v>
      </c>
      <c r="NA30" s="97" t="s">
        <v>765</v>
      </c>
      <c r="NB30" s="97" t="s">
        <v>765</v>
      </c>
      <c r="NC30" s="97" t="s">
        <v>765</v>
      </c>
      <c r="ND30" s="97" t="s">
        <v>765</v>
      </c>
      <c r="NE30" s="97" t="s">
        <v>765</v>
      </c>
      <c r="NF30" s="97" t="s">
        <v>765</v>
      </c>
      <c r="NG30" s="97" t="s">
        <v>765</v>
      </c>
      <c r="NH30" s="97" t="s">
        <v>765</v>
      </c>
      <c r="NI30" s="97" t="s">
        <v>765</v>
      </c>
      <c r="NJ30" s="97" t="s">
        <v>765</v>
      </c>
      <c r="NK30" s="97" t="s">
        <v>765</v>
      </c>
      <c r="NL30" s="97" t="s">
        <v>765</v>
      </c>
      <c r="NM30" s="97" t="s">
        <v>765</v>
      </c>
      <c r="NN30" s="97" t="s">
        <v>765</v>
      </c>
      <c r="NO30" s="97" t="s">
        <v>765</v>
      </c>
      <c r="NP30" s="97" t="s">
        <v>765</v>
      </c>
      <c r="NQ30" s="97" t="s">
        <v>765</v>
      </c>
      <c r="NR30" s="97" t="s">
        <v>765</v>
      </c>
      <c r="NS30" s="97" t="s">
        <v>765</v>
      </c>
      <c r="NT30" s="97" t="s">
        <v>765</v>
      </c>
      <c r="NU30" s="97" t="s">
        <v>765</v>
      </c>
      <c r="NV30" s="97" t="s">
        <v>765</v>
      </c>
      <c r="NW30" s="97" t="s">
        <v>765</v>
      </c>
      <c r="NZ30" s="153">
        <v>0.08</v>
      </c>
      <c r="OA30" s="97">
        <v>70.356546579133976</v>
      </c>
      <c r="OB30" s="97">
        <v>70.356555588201118</v>
      </c>
      <c r="OC30" s="97">
        <v>70.356524270967739</v>
      </c>
      <c r="OD30" s="97">
        <v>70.356524270967753</v>
      </c>
      <c r="OE30" s="97">
        <v>70.356555588201118</v>
      </c>
      <c r="OF30" s="97">
        <v>70.356524270967739</v>
      </c>
      <c r="OG30" s="97">
        <v>70.356537999070042</v>
      </c>
      <c r="OH30" s="97">
        <v>70.356537999070042</v>
      </c>
      <c r="OI30" s="97">
        <v>70.356546579133976</v>
      </c>
      <c r="OJ30" s="97">
        <v>70.356519980935786</v>
      </c>
      <c r="OK30" s="97">
        <v>74.354054059090913</v>
      </c>
      <c r="OL30" s="97">
        <v>70.356537999070042</v>
      </c>
      <c r="OM30" s="97">
        <v>70.356537999070042</v>
      </c>
      <c r="ON30" s="97">
        <v>70.356546579133976</v>
      </c>
      <c r="OO30" s="97">
        <v>70.356524270967739</v>
      </c>
      <c r="OP30" s="97">
        <v>70.356555588201118</v>
      </c>
      <c r="OQ30" s="97">
        <v>70.356556446207506</v>
      </c>
      <c r="OR30" s="97">
        <v>74.354087609090911</v>
      </c>
      <c r="OS30" s="97">
        <v>74.354050432063886</v>
      </c>
      <c r="OT30" s="97">
        <v>70.356524270967739</v>
      </c>
      <c r="OU30" s="97">
        <v>70.356556017204312</v>
      </c>
      <c r="OV30" s="97">
        <v>70.356524270967739</v>
      </c>
      <c r="OW30" s="97">
        <v>74.354068567199008</v>
      </c>
      <c r="OX30" s="97">
        <v>74.354068567199008</v>
      </c>
      <c r="OY30" s="97">
        <v>70.356524270967739</v>
      </c>
      <c r="OZ30" s="97">
        <v>79.794594599999996</v>
      </c>
      <c r="PA30" s="97">
        <v>70.356524270967739</v>
      </c>
      <c r="PB30" s="97">
        <v>0</v>
      </c>
      <c r="PC30" s="97">
        <v>0</v>
      </c>
      <c r="PD30" s="97">
        <v>0</v>
      </c>
      <c r="PE30" s="97">
        <v>0</v>
      </c>
      <c r="PF30" s="97">
        <v>0</v>
      </c>
      <c r="PG30" s="97">
        <v>0</v>
      </c>
      <c r="PH30" s="97">
        <v>0</v>
      </c>
      <c r="PI30" s="97">
        <v>0</v>
      </c>
      <c r="PJ30" s="97">
        <v>0</v>
      </c>
      <c r="PK30" s="97">
        <v>0</v>
      </c>
      <c r="PL30" s="97">
        <v>0</v>
      </c>
      <c r="PM30" s="97">
        <v>0</v>
      </c>
      <c r="PN30" s="97">
        <v>0</v>
      </c>
      <c r="PO30" s="97">
        <v>0</v>
      </c>
      <c r="PP30" s="97">
        <v>0</v>
      </c>
      <c r="PQ30" s="97">
        <v>0</v>
      </c>
      <c r="PR30" s="97">
        <v>0</v>
      </c>
      <c r="PS30" s="97">
        <v>0</v>
      </c>
      <c r="PT30" s="97">
        <v>0</v>
      </c>
      <c r="PU30" s="97">
        <v>0</v>
      </c>
      <c r="PV30" s="97">
        <v>0</v>
      </c>
      <c r="PW30" s="97">
        <v>0</v>
      </c>
      <c r="PX30" s="97">
        <v>0</v>
      </c>
      <c r="PY30" s="97">
        <v>0</v>
      </c>
      <c r="PZ30" s="97">
        <v>0</v>
      </c>
      <c r="QA30" s="97">
        <v>0</v>
      </c>
      <c r="QB30" s="97">
        <v>0</v>
      </c>
      <c r="QC30" s="97">
        <v>0</v>
      </c>
      <c r="QD30" s="97">
        <v>0</v>
      </c>
      <c r="QE30" s="97">
        <v>0</v>
      </c>
      <c r="QF30" s="97">
        <v>0</v>
      </c>
      <c r="QG30" s="97">
        <v>0</v>
      </c>
      <c r="QH30" s="97">
        <v>0</v>
      </c>
      <c r="QI30" s="97">
        <v>0</v>
      </c>
      <c r="QJ30" s="97">
        <v>0</v>
      </c>
      <c r="QK30" s="97">
        <v>0</v>
      </c>
      <c r="QL30" s="97">
        <v>0</v>
      </c>
      <c r="QM30" s="97">
        <v>0</v>
      </c>
      <c r="QN30" s="97">
        <v>0</v>
      </c>
      <c r="QO30" s="97">
        <v>0</v>
      </c>
      <c r="QP30" s="97">
        <v>0</v>
      </c>
      <c r="QQ30" s="97">
        <v>0</v>
      </c>
      <c r="QR30" s="97">
        <v>0</v>
      </c>
      <c r="QS30" s="97">
        <v>0</v>
      </c>
      <c r="QT30" s="97">
        <v>0</v>
      </c>
      <c r="QU30" s="97">
        <v>0</v>
      </c>
      <c r="QV30" s="97">
        <v>0</v>
      </c>
      <c r="QW30" s="97">
        <v>0</v>
      </c>
      <c r="QX30" s="97">
        <v>0</v>
      </c>
      <c r="QY30" s="97">
        <v>0</v>
      </c>
      <c r="QZ30" s="97">
        <v>0</v>
      </c>
      <c r="RA30" s="97">
        <v>0</v>
      </c>
      <c r="RB30" s="97">
        <v>0</v>
      </c>
      <c r="RC30" s="97">
        <v>0</v>
      </c>
      <c r="RD30" s="97">
        <v>70.356546579133976</v>
      </c>
      <c r="RE30" s="97">
        <v>70.356555588201118</v>
      </c>
      <c r="RF30" s="97">
        <v>70.356524270967739</v>
      </c>
      <c r="RG30" s="97">
        <v>70.356524270967753</v>
      </c>
      <c r="RH30" s="97">
        <v>70.356555588201118</v>
      </c>
      <c r="RI30" s="97">
        <v>70.356524270967739</v>
      </c>
      <c r="RJ30" s="97">
        <v>70.356537999070042</v>
      </c>
      <c r="RK30" s="97">
        <v>70.356537999070042</v>
      </c>
      <c r="RL30" s="97">
        <v>70.356546579133976</v>
      </c>
      <c r="RM30" s="97">
        <v>70.356519980935786</v>
      </c>
      <c r="RN30" s="97">
        <v>74.354054059090913</v>
      </c>
      <c r="RO30" s="97">
        <v>70.356537999070042</v>
      </c>
      <c r="RP30" s="97">
        <v>70.356537999070042</v>
      </c>
      <c r="RQ30" s="97">
        <v>70.356546579133976</v>
      </c>
      <c r="RR30" s="97">
        <v>70.356524270967739</v>
      </c>
      <c r="RS30" s="97">
        <v>70.356555588201118</v>
      </c>
      <c r="RT30" s="97">
        <v>70.356556446207506</v>
      </c>
      <c r="RU30" s="97">
        <v>74.354087609090911</v>
      </c>
      <c r="RV30" s="97">
        <v>74.354050432063886</v>
      </c>
      <c r="RW30" s="97">
        <v>70.356524270967739</v>
      </c>
      <c r="RX30" s="97">
        <v>70.356556017204312</v>
      </c>
      <c r="RY30" s="97">
        <v>70.356524270967739</v>
      </c>
      <c r="RZ30" s="97">
        <v>74.354068567199008</v>
      </c>
      <c r="SA30" s="97">
        <v>74.354068567199008</v>
      </c>
      <c r="SB30" s="97">
        <v>70.356524270967739</v>
      </c>
      <c r="SC30" s="97">
        <v>79.794594599999996</v>
      </c>
      <c r="SD30" s="97">
        <v>70.356524270967739</v>
      </c>
      <c r="SE30" s="97">
        <v>71.121291650646299</v>
      </c>
      <c r="SF30" s="97">
        <v>71.121300757638082</v>
      </c>
      <c r="SG30" s="97">
        <v>71.121269099999992</v>
      </c>
      <c r="SH30" s="97">
        <v>71.121269100000006</v>
      </c>
      <c r="SI30" s="97">
        <v>71.121300757638082</v>
      </c>
      <c r="SJ30" s="97">
        <v>71.121269099999992</v>
      </c>
      <c r="SK30" s="97">
        <v>71.121282977320803</v>
      </c>
      <c r="SL30" s="97">
        <v>71.121282977320803</v>
      </c>
      <c r="SM30" s="97">
        <v>71.121291650646299</v>
      </c>
      <c r="SN30" s="97">
        <v>71.121264763337251</v>
      </c>
      <c r="SO30" s="97">
        <v>71.121269100000006</v>
      </c>
      <c r="SP30" s="97">
        <v>71.121282977320803</v>
      </c>
      <c r="SQ30" s="97">
        <v>71.121282977320803</v>
      </c>
      <c r="SR30" s="97">
        <v>71.121291650646299</v>
      </c>
      <c r="SS30" s="97">
        <v>71.121269099999992</v>
      </c>
      <c r="ST30" s="97">
        <v>71.121300757638082</v>
      </c>
      <c r="SU30" s="97">
        <v>71.121301624970627</v>
      </c>
      <c r="SV30" s="97">
        <v>71.121301191304354</v>
      </c>
      <c r="SW30" s="97">
        <v>71.121265630669811</v>
      </c>
      <c r="SX30" s="97">
        <v>71.121269099999992</v>
      </c>
      <c r="SY30" s="97">
        <v>71.121301191304369</v>
      </c>
      <c r="SZ30" s="97">
        <v>71.121269099999992</v>
      </c>
      <c r="TA30" s="97">
        <v>71.121282977320789</v>
      </c>
      <c r="TB30" s="97">
        <v>71.121282977320789</v>
      </c>
      <c r="TC30" s="97">
        <v>71.121269099999992</v>
      </c>
      <c r="TD30" s="97">
        <v>71.121269100000006</v>
      </c>
      <c r="TE30" s="97">
        <v>71.121269099999992</v>
      </c>
    </row>
    <row r="31" spans="1:525" s="112" customFormat="1" ht="15" customHeight="1" x14ac:dyDescent="0.2">
      <c r="A31" s="16" t="s">
        <v>99</v>
      </c>
      <c r="B31" s="16" t="s">
        <v>36</v>
      </c>
      <c r="C31" s="18">
        <v>100193011</v>
      </c>
      <c r="D31" s="17" t="s">
        <v>3</v>
      </c>
      <c r="E31" s="18" t="s">
        <v>199</v>
      </c>
      <c r="F31" s="148" t="s">
        <v>67</v>
      </c>
      <c r="G31" s="18">
        <v>60</v>
      </c>
      <c r="H31" s="18" t="s">
        <v>39</v>
      </c>
      <c r="I31" s="148" t="s">
        <v>125</v>
      </c>
      <c r="J31" s="18" t="s">
        <v>110</v>
      </c>
      <c r="K31" s="149" t="s">
        <v>108</v>
      </c>
      <c r="L31" s="18" t="s">
        <v>62</v>
      </c>
      <c r="M31" s="18" t="s">
        <v>19</v>
      </c>
      <c r="N31" s="150" t="s">
        <v>65</v>
      </c>
      <c r="O31" s="150" t="s">
        <v>136</v>
      </c>
      <c r="P31" s="150">
        <v>5</v>
      </c>
      <c r="Q31" s="150" t="s">
        <v>34</v>
      </c>
      <c r="R31" s="150" t="s">
        <v>21</v>
      </c>
      <c r="S31" s="151">
        <v>0</v>
      </c>
      <c r="T31" s="152">
        <v>0</v>
      </c>
      <c r="U31" s="97">
        <v>107.6</v>
      </c>
      <c r="V31" s="153">
        <v>0</v>
      </c>
      <c r="W31" s="153">
        <v>0</v>
      </c>
      <c r="X31" s="153"/>
      <c r="Y31" s="153">
        <v>0.19</v>
      </c>
      <c r="Z31" s="153">
        <v>0.20499999999999999</v>
      </c>
      <c r="AA31" s="153">
        <v>0.2</v>
      </c>
      <c r="AB31" s="153">
        <v>0.18</v>
      </c>
      <c r="AC31" s="153">
        <v>0.20499999999999999</v>
      </c>
      <c r="AD31" s="153">
        <v>0.2</v>
      </c>
      <c r="AE31" s="153">
        <v>0.17</v>
      </c>
      <c r="AF31" s="153">
        <v>0.17</v>
      </c>
      <c r="AG31" s="153">
        <v>0.19</v>
      </c>
      <c r="AH31" s="153">
        <v>0.23</v>
      </c>
      <c r="AI31" s="153">
        <v>0.18</v>
      </c>
      <c r="AJ31" s="153">
        <v>0.17</v>
      </c>
      <c r="AK31" s="153">
        <v>0.17</v>
      </c>
      <c r="AL31" s="153">
        <v>0.19</v>
      </c>
      <c r="AM31" s="153">
        <v>0.2</v>
      </c>
      <c r="AN31" s="153">
        <v>0.20499999999999999</v>
      </c>
      <c r="AO31" s="153">
        <v>0.22500000000000001</v>
      </c>
      <c r="AP31" s="153">
        <v>0.19500000000000001</v>
      </c>
      <c r="AQ31" s="153">
        <v>0.22</v>
      </c>
      <c r="AR31" s="153">
        <v>0.2</v>
      </c>
      <c r="AS31" s="153">
        <v>0.19500000000000001</v>
      </c>
      <c r="AT31" s="153">
        <v>0.2</v>
      </c>
      <c r="AU31" s="153">
        <v>0.17</v>
      </c>
      <c r="AV31" s="153">
        <v>0.17</v>
      </c>
      <c r="AW31" s="153">
        <v>0.2</v>
      </c>
      <c r="AX31" s="153">
        <v>0.18</v>
      </c>
      <c r="AY31" s="153">
        <v>0.2</v>
      </c>
      <c r="AZ31" s="153">
        <v>7.0000000000000007E-2</v>
      </c>
      <c r="BA31" s="153">
        <v>7.0000000000000007E-2</v>
      </c>
      <c r="BB31" s="153">
        <v>7.0000000000000007E-2</v>
      </c>
      <c r="BC31" s="153">
        <v>7.0000000000000007E-2</v>
      </c>
      <c r="BD31" s="153">
        <v>7.0000000000000007E-2</v>
      </c>
      <c r="BE31" s="153">
        <v>7.0000000000000007E-2</v>
      </c>
      <c r="BF31" s="153">
        <v>7.0000000000000007E-2</v>
      </c>
      <c r="BG31" s="153">
        <v>7.0000000000000007E-2</v>
      </c>
      <c r="BH31" s="153">
        <v>7.0000000000000007E-2</v>
      </c>
      <c r="BI31" s="153">
        <v>7.0000000000000007E-2</v>
      </c>
      <c r="BJ31" s="153">
        <v>0.12</v>
      </c>
      <c r="BK31" s="153">
        <v>7.0000000000000007E-2</v>
      </c>
      <c r="BL31" s="153">
        <v>7.0000000000000007E-2</v>
      </c>
      <c r="BM31" s="153">
        <v>7.0000000000000007E-2</v>
      </c>
      <c r="BN31" s="153">
        <v>7.0000000000000007E-2</v>
      </c>
      <c r="BO31" s="153">
        <v>7.0000000000000007E-2</v>
      </c>
      <c r="BP31" s="153">
        <v>7.0000000000000007E-2</v>
      </c>
      <c r="BQ31" s="153">
        <v>0.12</v>
      </c>
      <c r="BR31" s="153">
        <v>0.12</v>
      </c>
      <c r="BS31" s="153">
        <v>7.0000000000000007E-2</v>
      </c>
      <c r="BT31" s="153">
        <v>7.0000000000000007E-2</v>
      </c>
      <c r="BU31" s="153">
        <v>7.0000000000000007E-2</v>
      </c>
      <c r="BV31" s="153">
        <v>0.12</v>
      </c>
      <c r="BW31" s="153">
        <v>0.12</v>
      </c>
      <c r="BX31" s="153">
        <v>7.0000000000000007E-2</v>
      </c>
      <c r="BY31" s="153">
        <v>0.18</v>
      </c>
      <c r="BZ31" s="153">
        <v>7.0000000000000007E-2</v>
      </c>
      <c r="CA31" s="153" t="s">
        <v>369</v>
      </c>
      <c r="CB31" s="153" t="s">
        <v>425</v>
      </c>
      <c r="CC31" s="153" t="s">
        <v>369</v>
      </c>
      <c r="CD31" s="153" t="s">
        <v>425</v>
      </c>
      <c r="CE31" s="154" t="s">
        <v>425</v>
      </c>
      <c r="CF31" s="153" t="s">
        <v>369</v>
      </c>
      <c r="CG31" s="153" t="s">
        <v>369</v>
      </c>
      <c r="CH31" s="153" t="s">
        <v>425</v>
      </c>
      <c r="CI31" s="153" t="s">
        <v>369</v>
      </c>
      <c r="CJ31" s="153" t="s">
        <v>425</v>
      </c>
      <c r="CK31" s="153" t="s">
        <v>425</v>
      </c>
      <c r="CL31" s="153" t="s">
        <v>425</v>
      </c>
      <c r="CM31" s="154" t="s">
        <v>425</v>
      </c>
      <c r="CN31" s="153" t="s">
        <v>369</v>
      </c>
      <c r="CO31" s="153" t="s">
        <v>369</v>
      </c>
      <c r="CP31" s="154" t="s">
        <v>425</v>
      </c>
      <c r="CQ31" s="153" t="s">
        <v>369</v>
      </c>
      <c r="CR31" s="153" t="s">
        <v>369</v>
      </c>
      <c r="CS31" s="153" t="s">
        <v>425</v>
      </c>
      <c r="CT31" s="153" t="s">
        <v>369</v>
      </c>
      <c r="CU31" s="153" t="s">
        <v>369</v>
      </c>
      <c r="CV31" s="153" t="s">
        <v>369</v>
      </c>
      <c r="CW31" s="153" t="s">
        <v>369</v>
      </c>
      <c r="CX31" s="153" t="s">
        <v>369</v>
      </c>
      <c r="CY31" s="153" t="s">
        <v>369</v>
      </c>
      <c r="CZ31" s="153" t="s">
        <v>369</v>
      </c>
      <c r="DA31" s="153" t="s">
        <v>369</v>
      </c>
      <c r="DB31" s="153" t="s">
        <v>369</v>
      </c>
      <c r="DC31" s="153" t="s">
        <v>425</v>
      </c>
      <c r="DD31" s="153" t="s">
        <v>369</v>
      </c>
      <c r="DE31" s="153" t="s">
        <v>425</v>
      </c>
      <c r="DF31" s="153" t="s">
        <v>425</v>
      </c>
      <c r="DG31" s="153" t="s">
        <v>369</v>
      </c>
      <c r="DH31" s="153" t="s">
        <v>369</v>
      </c>
      <c r="DI31" s="153" t="s">
        <v>425</v>
      </c>
      <c r="DJ31" s="153" t="s">
        <v>369</v>
      </c>
      <c r="DK31" s="153" t="s">
        <v>425</v>
      </c>
      <c r="DL31" s="153" t="s">
        <v>425</v>
      </c>
      <c r="DM31" s="153" t="s">
        <v>425</v>
      </c>
      <c r="DN31" s="153" t="s">
        <v>425</v>
      </c>
      <c r="DO31" s="153" t="s">
        <v>369</v>
      </c>
      <c r="DP31" s="153" t="s">
        <v>369</v>
      </c>
      <c r="DQ31" s="153" t="s">
        <v>425</v>
      </c>
      <c r="DR31" s="153" t="s">
        <v>369</v>
      </c>
      <c r="DS31" s="153" t="s">
        <v>369</v>
      </c>
      <c r="DT31" s="153" t="s">
        <v>425</v>
      </c>
      <c r="DU31" s="153" t="s">
        <v>369</v>
      </c>
      <c r="DV31" s="153" t="s">
        <v>369</v>
      </c>
      <c r="DW31" s="153" t="s">
        <v>369</v>
      </c>
      <c r="DX31" s="153" t="s">
        <v>369</v>
      </c>
      <c r="DY31" s="153" t="s">
        <v>369</v>
      </c>
      <c r="DZ31" s="153" t="s">
        <v>369</v>
      </c>
      <c r="EA31" s="153" t="s">
        <v>369</v>
      </c>
      <c r="EB31" s="153" t="s">
        <v>369</v>
      </c>
      <c r="EC31" s="153" t="s">
        <v>369</v>
      </c>
      <c r="ED31" s="153" t="s">
        <v>425</v>
      </c>
      <c r="EE31" s="153" t="s">
        <v>369</v>
      </c>
      <c r="EF31" s="153" t="s">
        <v>425</v>
      </c>
      <c r="EG31" s="153" t="s">
        <v>425</v>
      </c>
      <c r="EH31" s="153" t="s">
        <v>369</v>
      </c>
      <c r="EI31" s="153" t="s">
        <v>369</v>
      </c>
      <c r="EJ31" s="153" t="s">
        <v>425</v>
      </c>
      <c r="EK31" s="153" t="s">
        <v>369</v>
      </c>
      <c r="EL31" s="153" t="s">
        <v>425</v>
      </c>
      <c r="EM31" s="153" t="s">
        <v>425</v>
      </c>
      <c r="EN31" s="153" t="s">
        <v>425</v>
      </c>
      <c r="EO31" s="153" t="s">
        <v>425</v>
      </c>
      <c r="EP31" s="153" t="s">
        <v>369</v>
      </c>
      <c r="EQ31" s="153" t="s">
        <v>369</v>
      </c>
      <c r="ER31" s="153" t="s">
        <v>425</v>
      </c>
      <c r="ES31" s="153" t="s">
        <v>369</v>
      </c>
      <c r="ET31" s="153" t="s">
        <v>369</v>
      </c>
      <c r="EU31" s="153" t="s">
        <v>425</v>
      </c>
      <c r="EV31" s="153" t="s">
        <v>369</v>
      </c>
      <c r="EW31" s="153" t="s">
        <v>369</v>
      </c>
      <c r="EX31" s="153" t="s">
        <v>369</v>
      </c>
      <c r="EY31" s="153" t="s">
        <v>369</v>
      </c>
      <c r="EZ31" s="153" t="s">
        <v>369</v>
      </c>
      <c r="FA31" s="153" t="s">
        <v>369</v>
      </c>
      <c r="FB31" s="153" t="s">
        <v>369</v>
      </c>
      <c r="FC31" s="153" t="s">
        <v>369</v>
      </c>
      <c r="FD31" s="155">
        <v>0.12903225806451601</v>
      </c>
      <c r="FE31" s="155">
        <v>0.14516129032258052</v>
      </c>
      <c r="FF31" s="155">
        <v>0.13978494623655902</v>
      </c>
      <c r="FG31" s="155">
        <v>0.11827956989247301</v>
      </c>
      <c r="FH31" s="155">
        <v>0.14516129032258052</v>
      </c>
      <c r="FI31" s="155">
        <v>0.13978494623655902</v>
      </c>
      <c r="FJ31" s="155">
        <v>0.10752688172043012</v>
      </c>
      <c r="FK31" s="155">
        <v>0.10752688172043012</v>
      </c>
      <c r="FL31" s="155">
        <v>0.12903225806451601</v>
      </c>
      <c r="FM31" s="155">
        <v>0.17204301075268813</v>
      </c>
      <c r="FN31" s="155">
        <v>6.8181818181818121E-2</v>
      </c>
      <c r="FO31" s="155">
        <v>0.10752688172043012</v>
      </c>
      <c r="FP31" s="155">
        <v>0.10752688172043012</v>
      </c>
      <c r="FQ31" s="155">
        <v>0.12903225806451601</v>
      </c>
      <c r="FR31" s="155">
        <v>0.13978494623655902</v>
      </c>
      <c r="FS31" s="155">
        <v>0.14516129032258052</v>
      </c>
      <c r="FT31" s="155">
        <v>0.16666666666666663</v>
      </c>
      <c r="FU31" s="155">
        <v>8.5227272727272818E-2</v>
      </c>
      <c r="FV31" s="155">
        <v>0.11363636363636365</v>
      </c>
      <c r="FW31" s="155">
        <v>0.13978494623655902</v>
      </c>
      <c r="FX31" s="155">
        <v>0.13440860215053763</v>
      </c>
      <c r="FY31" s="155">
        <v>0.13978494623655902</v>
      </c>
      <c r="FZ31" s="155">
        <v>5.6818181818181879E-2</v>
      </c>
      <c r="GA31" s="155">
        <v>5.6818181818181879E-2</v>
      </c>
      <c r="GB31" s="155">
        <v>0.13978494623655902</v>
      </c>
      <c r="GC31" s="155">
        <v>0</v>
      </c>
      <c r="GD31" s="155">
        <v>0.13978494623655902</v>
      </c>
      <c r="GE31" s="97">
        <v>105.364876519476</v>
      </c>
      <c r="GF31" s="97">
        <v>107.35290680398201</v>
      </c>
      <c r="GG31" s="97">
        <v>106.68190365</v>
      </c>
      <c r="GH31" s="97">
        <v>104.07990600000001</v>
      </c>
      <c r="GI31" s="97">
        <v>107.35290680398201</v>
      </c>
      <c r="GJ31" s="97">
        <v>106.68190365</v>
      </c>
      <c r="GK31" s="97">
        <v>102.82595129251202</v>
      </c>
      <c r="GL31" s="97">
        <v>102.82595129251202</v>
      </c>
      <c r="GM31" s="97">
        <v>105.364876519476</v>
      </c>
      <c r="GN31" s="97">
        <v>110.83833469611001</v>
      </c>
      <c r="GO31" s="97">
        <v>104.07990600000001</v>
      </c>
      <c r="GP31" s="97">
        <v>102.82595129251202</v>
      </c>
      <c r="GQ31" s="97">
        <v>102.82595129251202</v>
      </c>
      <c r="GR31" s="97">
        <v>105.364876519476</v>
      </c>
      <c r="GS31" s="97">
        <v>106.68190365</v>
      </c>
      <c r="GT31" s="97">
        <v>107.35290680398201</v>
      </c>
      <c r="GU31" s="97">
        <v>110.12330574189001</v>
      </c>
      <c r="GV31" s="97">
        <v>106.01933096840401</v>
      </c>
      <c r="GW31" s="97">
        <v>109.41733173949201</v>
      </c>
      <c r="GX31" s="97">
        <v>106.68190365</v>
      </c>
      <c r="GY31" s="97">
        <v>106.01933096840401</v>
      </c>
      <c r="GZ31" s="97">
        <v>106.68190365</v>
      </c>
      <c r="HA31" s="97">
        <v>102.82595129251202</v>
      </c>
      <c r="HB31" s="97">
        <v>102.82595129251202</v>
      </c>
      <c r="HC31" s="97">
        <v>106.68190365</v>
      </c>
      <c r="HD31" s="97">
        <v>104.07990600000001</v>
      </c>
      <c r="HE31" s="97">
        <v>106.68190365</v>
      </c>
      <c r="HF31" s="97">
        <v>141.34323046019742</v>
      </c>
      <c r="HG31" s="97">
        <v>144.01010230541658</v>
      </c>
      <c r="HH31" s="97">
        <v>143.10997546461618</v>
      </c>
      <c r="HI31" s="97">
        <v>139.61948825816216</v>
      </c>
      <c r="HJ31" s="97">
        <v>144.01010230541658</v>
      </c>
      <c r="HK31" s="97">
        <v>143.10997546461618</v>
      </c>
      <c r="HL31" s="97">
        <v>137.93735266362782</v>
      </c>
      <c r="HM31" s="97">
        <v>137.93735266362782</v>
      </c>
      <c r="HN31" s="97">
        <v>141.34323046019742</v>
      </c>
      <c r="HO31" s="97">
        <v>148.68567972820591</v>
      </c>
      <c r="HP31" s="97">
        <v>139.61948825816216</v>
      </c>
      <c r="HQ31" s="97">
        <v>137.93735266362782</v>
      </c>
      <c r="HR31" s="97">
        <v>137.93735266362782</v>
      </c>
      <c r="HS31" s="97">
        <v>141.34323046019742</v>
      </c>
      <c r="HT31" s="97">
        <v>143.10997546461618</v>
      </c>
      <c r="HU31" s="97">
        <v>144.01010230541658</v>
      </c>
      <c r="HV31" s="97">
        <v>147.72649384387233</v>
      </c>
      <c r="HW31" s="97">
        <v>142.22115780236476</v>
      </c>
      <c r="HX31" s="97">
        <v>146.77945485501724</v>
      </c>
      <c r="HY31" s="97">
        <v>143.10997546461618</v>
      </c>
      <c r="HZ31" s="97">
        <v>142.22115780236476</v>
      </c>
      <c r="IA31" s="97">
        <v>143.10997546461618</v>
      </c>
      <c r="IB31" s="97">
        <v>137.93735266362782</v>
      </c>
      <c r="IC31" s="97">
        <v>137.93735266362782</v>
      </c>
      <c r="ID31" s="97">
        <v>143.10997546461618</v>
      </c>
      <c r="IE31" s="97">
        <v>139.61948825816216</v>
      </c>
      <c r="IF31" s="97">
        <v>143.10997546461618</v>
      </c>
      <c r="IG31" s="155">
        <v>0</v>
      </c>
      <c r="IH31" s="155">
        <v>5.3763440860215006E-2</v>
      </c>
      <c r="II31" s="155">
        <v>0.10752688172043012</v>
      </c>
      <c r="IJ31" s="155">
        <v>0.11290322580645162</v>
      </c>
      <c r="IK31" s="155">
        <v>0.11827956989247301</v>
      </c>
      <c r="IL31" s="155">
        <v>0.12903225806451601</v>
      </c>
      <c r="IM31" s="155">
        <v>0.13440860215053763</v>
      </c>
      <c r="IN31" s="155">
        <v>0.13978494623655902</v>
      </c>
      <c r="IO31" s="155">
        <v>0.14516129032258052</v>
      </c>
      <c r="IP31" s="155">
        <v>0.15053763440860202</v>
      </c>
      <c r="IQ31" s="155">
        <v>0.16129032258064513</v>
      </c>
      <c r="IR31" s="155">
        <v>0.16666666666666663</v>
      </c>
      <c r="IS31" s="155">
        <v>0.17204301075268813</v>
      </c>
      <c r="IT31" s="155">
        <v>5.3763440860215006E-2</v>
      </c>
      <c r="IU31" s="155">
        <v>0.10752688172043012</v>
      </c>
      <c r="IV31" s="155">
        <v>0.11290322580645162</v>
      </c>
      <c r="IW31" s="155">
        <v>0.11827956989247301</v>
      </c>
      <c r="IX31" s="155">
        <v>0.12903225806451601</v>
      </c>
      <c r="IY31" s="155">
        <v>0.13440860215053763</v>
      </c>
      <c r="IZ31" s="155">
        <v>0.13978494623655902</v>
      </c>
      <c r="JA31" s="155">
        <v>0.15053763440860202</v>
      </c>
      <c r="JB31" s="155">
        <v>0.16129032258064513</v>
      </c>
      <c r="JC31" s="97">
        <v>85.345522920000008</v>
      </c>
      <c r="JD31" s="97">
        <v>96.98352984910801</v>
      </c>
      <c r="JE31" s="97">
        <v>102.82595129251202</v>
      </c>
      <c r="JF31" s="97">
        <v>103.44907768973401</v>
      </c>
      <c r="JG31" s="97">
        <v>104.07990600000001</v>
      </c>
      <c r="JH31" s="97">
        <v>105.364876519476</v>
      </c>
      <c r="JI31" s="97">
        <v>106.01933096840401</v>
      </c>
      <c r="JJ31" s="97">
        <v>106.68190365</v>
      </c>
      <c r="JK31" s="97">
        <v>107.35290680398201</v>
      </c>
      <c r="JL31" s="97">
        <v>108.03234043035002</v>
      </c>
      <c r="JM31" s="97">
        <v>109.41733173949201</v>
      </c>
      <c r="JN31" s="97">
        <v>110.12330574189001</v>
      </c>
      <c r="JO31" s="97">
        <v>110.83833469611001</v>
      </c>
      <c r="JP31" s="97">
        <v>86.59240019388001</v>
      </c>
      <c r="JQ31" s="97">
        <v>91.8088850826</v>
      </c>
      <c r="JR31" s="97">
        <v>92.365296260076008</v>
      </c>
      <c r="JS31" s="97">
        <v>92.928472631442006</v>
      </c>
      <c r="JT31" s="97">
        <v>94.075745435280012</v>
      </c>
      <c r="JU31" s="97">
        <v>94.660050027564012</v>
      </c>
      <c r="JV31" s="97">
        <v>95.251640213268018</v>
      </c>
      <c r="JW31" s="97">
        <v>96.457405924278007</v>
      </c>
      <c r="JX31" s="97">
        <v>97.693979287464018</v>
      </c>
      <c r="JY31" s="97">
        <v>114.48798037169297</v>
      </c>
      <c r="JZ31" s="97">
        <v>130.09995230974414</v>
      </c>
      <c r="KA31" s="97">
        <v>137.93735266362782</v>
      </c>
      <c r="KB31" s="97">
        <v>138.77325453982945</v>
      </c>
      <c r="KC31" s="97">
        <v>139.61948825816216</v>
      </c>
      <c r="KD31" s="97">
        <v>141.34323046019742</v>
      </c>
      <c r="KE31" s="97">
        <v>142.22115780236476</v>
      </c>
      <c r="KF31" s="97">
        <v>143.10997546461618</v>
      </c>
      <c r="KG31" s="97">
        <v>144.01010230541658</v>
      </c>
      <c r="KH31" s="97">
        <v>144.92153832476589</v>
      </c>
      <c r="KI31" s="97">
        <v>146.77945485501724</v>
      </c>
      <c r="KJ31" s="97">
        <v>147.72649384387233</v>
      </c>
      <c r="KK31" s="97">
        <v>148.68567972820591</v>
      </c>
      <c r="KL31" s="97">
        <v>119.70891342029813</v>
      </c>
      <c r="KM31" s="97">
        <v>126.92039775961558</v>
      </c>
      <c r="KN31" s="97">
        <v>127.68960357122755</v>
      </c>
      <c r="KO31" s="97">
        <v>128.46816186651978</v>
      </c>
      <c r="KP31" s="97">
        <v>130.05419921433096</v>
      </c>
      <c r="KQ31" s="97">
        <v>130.86196603557855</v>
      </c>
      <c r="KR31" s="97">
        <v>131.67980476232796</v>
      </c>
      <c r="KS31" s="97">
        <v>133.34670512288247</v>
      </c>
      <c r="KT31" s="97">
        <v>135.05619525527337</v>
      </c>
      <c r="KU31" s="155" t="s">
        <v>765</v>
      </c>
      <c r="KV31" s="155" t="s">
        <v>765</v>
      </c>
      <c r="KW31" s="155" t="s">
        <v>765</v>
      </c>
      <c r="KX31" s="155" t="s">
        <v>765</v>
      </c>
      <c r="KY31" s="155" t="s">
        <v>765</v>
      </c>
      <c r="KZ31" s="155" t="s">
        <v>765</v>
      </c>
      <c r="LA31" s="155" t="s">
        <v>765</v>
      </c>
      <c r="LB31" s="155" t="s">
        <v>765</v>
      </c>
      <c r="LC31" s="155" t="s">
        <v>765</v>
      </c>
      <c r="LD31" s="155" t="s">
        <v>765</v>
      </c>
      <c r="LE31" s="155">
        <v>6.8181818181818121E-2</v>
      </c>
      <c r="LF31" s="155" t="s">
        <v>765</v>
      </c>
      <c r="LG31" s="155" t="s">
        <v>765</v>
      </c>
      <c r="LH31" s="155" t="s">
        <v>765</v>
      </c>
      <c r="LI31" s="155" t="s">
        <v>765</v>
      </c>
      <c r="LJ31" s="155" t="s">
        <v>765</v>
      </c>
      <c r="LK31" s="155" t="s">
        <v>765</v>
      </c>
      <c r="LL31" s="155">
        <v>8.5227272727272818E-2</v>
      </c>
      <c r="LM31" s="155">
        <v>0.11363636363636365</v>
      </c>
      <c r="LN31" s="155" t="s">
        <v>765</v>
      </c>
      <c r="LO31" s="155" t="s">
        <v>765</v>
      </c>
      <c r="LP31" s="155" t="s">
        <v>765</v>
      </c>
      <c r="LQ31" s="155">
        <v>5.6818181818181879E-2</v>
      </c>
      <c r="LR31" s="155">
        <v>5.6818181818181879E-2</v>
      </c>
      <c r="LS31" s="155" t="s">
        <v>765</v>
      </c>
      <c r="LT31" s="155">
        <v>0</v>
      </c>
      <c r="LU31" s="155" t="s">
        <v>765</v>
      </c>
      <c r="LV31" s="97" t="s">
        <v>765</v>
      </c>
      <c r="LW31" s="97" t="s">
        <v>765</v>
      </c>
      <c r="LX31" s="97" t="s">
        <v>765</v>
      </c>
      <c r="LY31" s="97" t="s">
        <v>765</v>
      </c>
      <c r="LZ31" s="97" t="s">
        <v>765</v>
      </c>
      <c r="MA31" s="97" t="s">
        <v>765</v>
      </c>
      <c r="MB31" s="97" t="s">
        <v>765</v>
      </c>
      <c r="MC31" s="97" t="s">
        <v>765</v>
      </c>
      <c r="MD31" s="97" t="s">
        <v>765</v>
      </c>
      <c r="ME31" s="97" t="s">
        <v>765</v>
      </c>
      <c r="MF31" s="97" t="s">
        <v>765</v>
      </c>
      <c r="MG31" s="97" t="s">
        <v>765</v>
      </c>
      <c r="MH31" s="97" t="s">
        <v>765</v>
      </c>
      <c r="MI31" s="97" t="s">
        <v>765</v>
      </c>
      <c r="MJ31" s="97" t="s">
        <v>765</v>
      </c>
      <c r="MK31" s="97" t="s">
        <v>765</v>
      </c>
      <c r="ML31" s="97" t="s">
        <v>765</v>
      </c>
      <c r="MM31" s="97" t="s">
        <v>765</v>
      </c>
      <c r="MN31" s="97" t="s">
        <v>765</v>
      </c>
      <c r="MO31" s="97" t="s">
        <v>765</v>
      </c>
      <c r="MP31" s="97" t="s">
        <v>765</v>
      </c>
      <c r="MQ31" s="97" t="s">
        <v>765</v>
      </c>
      <c r="MR31" s="97" t="s">
        <v>765</v>
      </c>
      <c r="MS31" s="97" t="s">
        <v>765</v>
      </c>
      <c r="MT31" s="97" t="s">
        <v>765</v>
      </c>
      <c r="MU31" s="97" t="s">
        <v>765</v>
      </c>
      <c r="MV31" s="97" t="s">
        <v>765</v>
      </c>
      <c r="MW31" s="97" t="s">
        <v>765</v>
      </c>
      <c r="MX31" s="97" t="s">
        <v>765</v>
      </c>
      <c r="MY31" s="97" t="s">
        <v>765</v>
      </c>
      <c r="MZ31" s="97" t="s">
        <v>765</v>
      </c>
      <c r="NA31" s="97" t="s">
        <v>765</v>
      </c>
      <c r="NB31" s="97" t="s">
        <v>765</v>
      </c>
      <c r="NC31" s="97" t="s">
        <v>765</v>
      </c>
      <c r="ND31" s="97" t="s">
        <v>765</v>
      </c>
      <c r="NE31" s="97" t="s">
        <v>765</v>
      </c>
      <c r="NF31" s="97" t="s">
        <v>765</v>
      </c>
      <c r="NG31" s="97" t="s">
        <v>765</v>
      </c>
      <c r="NH31" s="97" t="s">
        <v>765</v>
      </c>
      <c r="NI31" s="97" t="s">
        <v>765</v>
      </c>
      <c r="NJ31" s="97" t="s">
        <v>765</v>
      </c>
      <c r="NK31" s="97" t="s">
        <v>765</v>
      </c>
      <c r="NL31" s="97" t="s">
        <v>765</v>
      </c>
      <c r="NM31" s="97" t="s">
        <v>765</v>
      </c>
      <c r="NN31" s="97" t="s">
        <v>765</v>
      </c>
      <c r="NO31" s="97" t="s">
        <v>765</v>
      </c>
      <c r="NP31" s="97" t="s">
        <v>765</v>
      </c>
      <c r="NQ31" s="97" t="s">
        <v>765</v>
      </c>
      <c r="NR31" s="97" t="s">
        <v>765</v>
      </c>
      <c r="NS31" s="97" t="s">
        <v>765</v>
      </c>
      <c r="NT31" s="97" t="s">
        <v>765</v>
      </c>
      <c r="NU31" s="97" t="s">
        <v>765</v>
      </c>
      <c r="NV31" s="97" t="s">
        <v>765</v>
      </c>
      <c r="NW31" s="97" t="s">
        <v>765</v>
      </c>
      <c r="NZ31" s="153">
        <v>0.08</v>
      </c>
      <c r="OA31" s="97">
        <v>84.427855894960786</v>
      </c>
      <c r="OB31" s="97">
        <v>84.427866705841353</v>
      </c>
      <c r="OC31" s="97">
        <v>84.427829125161296</v>
      </c>
      <c r="OD31" s="97">
        <v>84.42782912516131</v>
      </c>
      <c r="OE31" s="97">
        <v>84.427866705841353</v>
      </c>
      <c r="OF31" s="97">
        <v>84.427829125161296</v>
      </c>
      <c r="OG31" s="97">
        <v>84.427845598884062</v>
      </c>
      <c r="OH31" s="97">
        <v>84.427845598884062</v>
      </c>
      <c r="OI31" s="97">
        <v>84.427855894960786</v>
      </c>
      <c r="OJ31" s="97">
        <v>84.427823977122941</v>
      </c>
      <c r="OK31" s="97">
        <v>89.224864870909101</v>
      </c>
      <c r="OL31" s="97">
        <v>84.427845598884062</v>
      </c>
      <c r="OM31" s="97">
        <v>84.427845598884062</v>
      </c>
      <c r="ON31" s="97">
        <v>84.427855894960786</v>
      </c>
      <c r="OO31" s="97">
        <v>84.427829125161296</v>
      </c>
      <c r="OP31" s="97">
        <v>84.427866705841353</v>
      </c>
      <c r="OQ31" s="97">
        <v>84.427867735449013</v>
      </c>
      <c r="OR31" s="97">
        <v>89.224905130909093</v>
      </c>
      <c r="OS31" s="97">
        <v>89.224860518476675</v>
      </c>
      <c r="OT31" s="97">
        <v>84.427829125161296</v>
      </c>
      <c r="OU31" s="97">
        <v>84.427867220645183</v>
      </c>
      <c r="OV31" s="97">
        <v>84.427829125161296</v>
      </c>
      <c r="OW31" s="97">
        <v>89.224882280638823</v>
      </c>
      <c r="OX31" s="97">
        <v>89.224882280638823</v>
      </c>
      <c r="OY31" s="97">
        <v>84.427829125161296</v>
      </c>
      <c r="OZ31" s="97">
        <v>95.753513520000013</v>
      </c>
      <c r="PA31" s="97">
        <v>84.427829125161296</v>
      </c>
      <c r="PB31" s="97">
        <v>0</v>
      </c>
      <c r="PC31" s="97">
        <v>0</v>
      </c>
      <c r="PD31" s="97">
        <v>0</v>
      </c>
      <c r="PE31" s="97">
        <v>0</v>
      </c>
      <c r="PF31" s="97">
        <v>0</v>
      </c>
      <c r="PG31" s="97">
        <v>0</v>
      </c>
      <c r="PH31" s="97">
        <v>0</v>
      </c>
      <c r="PI31" s="97">
        <v>0</v>
      </c>
      <c r="PJ31" s="97">
        <v>0</v>
      </c>
      <c r="PK31" s="97">
        <v>0</v>
      </c>
      <c r="PL31" s="97">
        <v>0</v>
      </c>
      <c r="PM31" s="97">
        <v>0</v>
      </c>
      <c r="PN31" s="97">
        <v>0</v>
      </c>
      <c r="PO31" s="97">
        <v>0</v>
      </c>
      <c r="PP31" s="97">
        <v>0</v>
      </c>
      <c r="PQ31" s="97">
        <v>0</v>
      </c>
      <c r="PR31" s="97">
        <v>0</v>
      </c>
      <c r="PS31" s="97">
        <v>0</v>
      </c>
      <c r="PT31" s="97">
        <v>0</v>
      </c>
      <c r="PU31" s="97">
        <v>0</v>
      </c>
      <c r="PV31" s="97">
        <v>0</v>
      </c>
      <c r="PW31" s="97">
        <v>0</v>
      </c>
      <c r="PX31" s="97">
        <v>0</v>
      </c>
      <c r="PY31" s="97">
        <v>0</v>
      </c>
      <c r="PZ31" s="97">
        <v>0</v>
      </c>
      <c r="QA31" s="97">
        <v>0</v>
      </c>
      <c r="QB31" s="97">
        <v>0</v>
      </c>
      <c r="QC31" s="97">
        <v>0</v>
      </c>
      <c r="QD31" s="97">
        <v>0</v>
      </c>
      <c r="QE31" s="97">
        <v>0</v>
      </c>
      <c r="QF31" s="97">
        <v>0</v>
      </c>
      <c r="QG31" s="97">
        <v>0</v>
      </c>
      <c r="QH31" s="97">
        <v>0</v>
      </c>
      <c r="QI31" s="97">
        <v>0</v>
      </c>
      <c r="QJ31" s="97">
        <v>0</v>
      </c>
      <c r="QK31" s="97">
        <v>0</v>
      </c>
      <c r="QL31" s="97">
        <v>0</v>
      </c>
      <c r="QM31" s="97">
        <v>0</v>
      </c>
      <c r="QN31" s="97">
        <v>0</v>
      </c>
      <c r="QO31" s="97">
        <v>0</v>
      </c>
      <c r="QP31" s="97">
        <v>0</v>
      </c>
      <c r="QQ31" s="97">
        <v>0</v>
      </c>
      <c r="QR31" s="97">
        <v>0</v>
      </c>
      <c r="QS31" s="97">
        <v>0</v>
      </c>
      <c r="QT31" s="97">
        <v>0</v>
      </c>
      <c r="QU31" s="97">
        <v>0</v>
      </c>
      <c r="QV31" s="97">
        <v>0</v>
      </c>
      <c r="QW31" s="97">
        <v>0</v>
      </c>
      <c r="QX31" s="97">
        <v>0</v>
      </c>
      <c r="QY31" s="97">
        <v>0</v>
      </c>
      <c r="QZ31" s="97">
        <v>0</v>
      </c>
      <c r="RA31" s="97">
        <v>0</v>
      </c>
      <c r="RB31" s="97">
        <v>0</v>
      </c>
      <c r="RC31" s="97">
        <v>0</v>
      </c>
      <c r="RD31" s="97">
        <v>84.427855894960786</v>
      </c>
      <c r="RE31" s="97">
        <v>84.427866705841353</v>
      </c>
      <c r="RF31" s="97">
        <v>84.427829125161296</v>
      </c>
      <c r="RG31" s="97">
        <v>84.42782912516131</v>
      </c>
      <c r="RH31" s="97">
        <v>84.427866705841353</v>
      </c>
      <c r="RI31" s="97">
        <v>84.427829125161296</v>
      </c>
      <c r="RJ31" s="97">
        <v>84.427845598884062</v>
      </c>
      <c r="RK31" s="97">
        <v>84.427845598884062</v>
      </c>
      <c r="RL31" s="97">
        <v>84.427855894960786</v>
      </c>
      <c r="RM31" s="97">
        <v>84.427823977122941</v>
      </c>
      <c r="RN31" s="97">
        <v>89.224864870909101</v>
      </c>
      <c r="RO31" s="97">
        <v>84.427845598884062</v>
      </c>
      <c r="RP31" s="97">
        <v>84.427845598884062</v>
      </c>
      <c r="RQ31" s="97">
        <v>84.427855894960786</v>
      </c>
      <c r="RR31" s="97">
        <v>84.427829125161296</v>
      </c>
      <c r="RS31" s="97">
        <v>84.427866705841353</v>
      </c>
      <c r="RT31" s="97">
        <v>84.427867735449013</v>
      </c>
      <c r="RU31" s="97">
        <v>89.224905130909093</v>
      </c>
      <c r="RV31" s="97">
        <v>89.224860518476675</v>
      </c>
      <c r="RW31" s="97">
        <v>84.427829125161296</v>
      </c>
      <c r="RX31" s="97">
        <v>84.427867220645183</v>
      </c>
      <c r="RY31" s="97">
        <v>84.427829125161296</v>
      </c>
      <c r="RZ31" s="97">
        <v>89.224882280638823</v>
      </c>
      <c r="SA31" s="97">
        <v>89.224882280638823</v>
      </c>
      <c r="SB31" s="97">
        <v>84.427829125161296</v>
      </c>
      <c r="SC31" s="97">
        <v>95.753513520000013</v>
      </c>
      <c r="SD31" s="97">
        <v>84.427829125161296</v>
      </c>
      <c r="SE31" s="97">
        <v>85.345549980775573</v>
      </c>
      <c r="SF31" s="97">
        <v>85.345560909165712</v>
      </c>
      <c r="SG31" s="97">
        <v>85.345522920000008</v>
      </c>
      <c r="SH31" s="97">
        <v>85.345522920000022</v>
      </c>
      <c r="SI31" s="97">
        <v>85.345560909165712</v>
      </c>
      <c r="SJ31" s="97">
        <v>85.345522920000008</v>
      </c>
      <c r="SK31" s="97">
        <v>85.345539572784972</v>
      </c>
      <c r="SL31" s="97">
        <v>85.345539572784972</v>
      </c>
      <c r="SM31" s="97">
        <v>85.345549980775573</v>
      </c>
      <c r="SN31" s="97">
        <v>85.345517716004721</v>
      </c>
      <c r="SO31" s="97">
        <v>85.345522920000008</v>
      </c>
      <c r="SP31" s="97">
        <v>85.345539572784972</v>
      </c>
      <c r="SQ31" s="97">
        <v>85.345539572784972</v>
      </c>
      <c r="SR31" s="97">
        <v>85.345549980775573</v>
      </c>
      <c r="SS31" s="97">
        <v>85.345522920000008</v>
      </c>
      <c r="ST31" s="97">
        <v>85.345560909165712</v>
      </c>
      <c r="SU31" s="97">
        <v>85.345561949964761</v>
      </c>
      <c r="SV31" s="97">
        <v>85.345561429565208</v>
      </c>
      <c r="SW31" s="97">
        <v>85.34551875680377</v>
      </c>
      <c r="SX31" s="97">
        <v>85.345522920000008</v>
      </c>
      <c r="SY31" s="97">
        <v>85.345561429565237</v>
      </c>
      <c r="SZ31" s="97">
        <v>85.345522920000008</v>
      </c>
      <c r="TA31" s="97">
        <v>85.345539572784972</v>
      </c>
      <c r="TB31" s="97">
        <v>85.345539572784972</v>
      </c>
      <c r="TC31" s="97">
        <v>85.345522920000008</v>
      </c>
      <c r="TD31" s="97">
        <v>85.345522920000008</v>
      </c>
      <c r="TE31" s="97">
        <v>85.345522920000008</v>
      </c>
    </row>
    <row r="32" spans="1:525" s="112" customFormat="1" ht="15" customHeight="1" x14ac:dyDescent="0.2">
      <c r="A32" s="16" t="s">
        <v>99</v>
      </c>
      <c r="B32" s="16" t="s">
        <v>36</v>
      </c>
      <c r="C32" s="20">
        <v>100300697</v>
      </c>
      <c r="D32" s="19" t="s">
        <v>135</v>
      </c>
      <c r="E32" s="20" t="s">
        <v>199</v>
      </c>
      <c r="F32" s="157" t="s">
        <v>78</v>
      </c>
      <c r="G32" s="20">
        <v>60</v>
      </c>
      <c r="H32" s="20"/>
      <c r="I32" s="157" t="s">
        <v>120</v>
      </c>
      <c r="J32" s="20" t="s">
        <v>119</v>
      </c>
      <c r="K32" s="158" t="s">
        <v>108</v>
      </c>
      <c r="L32" s="18" t="s">
        <v>62</v>
      </c>
      <c r="M32" s="20" t="s">
        <v>35</v>
      </c>
      <c r="N32" s="156" t="s">
        <v>63</v>
      </c>
      <c r="O32" s="156" t="s">
        <v>140</v>
      </c>
      <c r="P32" s="156">
        <v>5</v>
      </c>
      <c r="Q32" s="156" t="s">
        <v>34</v>
      </c>
      <c r="R32" s="156" t="s">
        <v>23</v>
      </c>
      <c r="S32" s="159">
        <v>0</v>
      </c>
      <c r="T32" s="160">
        <v>0</v>
      </c>
      <c r="U32" s="96">
        <v>70.319999999999993</v>
      </c>
      <c r="V32" s="154">
        <v>0</v>
      </c>
      <c r="W32" s="154">
        <v>0</v>
      </c>
      <c r="X32" s="153"/>
      <c r="Y32" s="154">
        <v>0.19</v>
      </c>
      <c r="Z32" s="154">
        <v>0.20499999999999999</v>
      </c>
      <c r="AA32" s="154">
        <v>0.2</v>
      </c>
      <c r="AB32" s="154">
        <v>0.18</v>
      </c>
      <c r="AC32" s="154">
        <v>0.20499999999999999</v>
      </c>
      <c r="AD32" s="154">
        <v>0.2</v>
      </c>
      <c r="AE32" s="154">
        <v>0.17</v>
      </c>
      <c r="AF32" s="154">
        <v>0.17</v>
      </c>
      <c r="AG32" s="154">
        <v>0.19</v>
      </c>
      <c r="AH32" s="154">
        <v>0.23</v>
      </c>
      <c r="AI32" s="154">
        <v>0.18</v>
      </c>
      <c r="AJ32" s="154">
        <v>0.17</v>
      </c>
      <c r="AK32" s="154">
        <v>0.17</v>
      </c>
      <c r="AL32" s="154">
        <v>0.19</v>
      </c>
      <c r="AM32" s="154">
        <v>0.2</v>
      </c>
      <c r="AN32" s="154">
        <v>0.20499999999999999</v>
      </c>
      <c r="AO32" s="154">
        <v>0.22500000000000001</v>
      </c>
      <c r="AP32" s="154">
        <v>0.19500000000000001</v>
      </c>
      <c r="AQ32" s="154">
        <v>0.22</v>
      </c>
      <c r="AR32" s="154">
        <v>0.2</v>
      </c>
      <c r="AS32" s="154">
        <v>0.19500000000000001</v>
      </c>
      <c r="AT32" s="154">
        <v>0.2</v>
      </c>
      <c r="AU32" s="154">
        <v>0.17</v>
      </c>
      <c r="AV32" s="154">
        <v>0.17</v>
      </c>
      <c r="AW32" s="154">
        <v>0.2</v>
      </c>
      <c r="AX32" s="154">
        <v>0.18</v>
      </c>
      <c r="AY32" s="154">
        <v>0.2</v>
      </c>
      <c r="AZ32" s="154">
        <v>7.0000000000000007E-2</v>
      </c>
      <c r="BA32" s="154">
        <v>7.0000000000000007E-2</v>
      </c>
      <c r="BB32" s="154">
        <v>7.0000000000000007E-2</v>
      </c>
      <c r="BC32" s="154">
        <v>7.0000000000000007E-2</v>
      </c>
      <c r="BD32" s="154">
        <v>7.0000000000000007E-2</v>
      </c>
      <c r="BE32" s="154">
        <v>7.0000000000000007E-2</v>
      </c>
      <c r="BF32" s="154">
        <v>7.0000000000000007E-2</v>
      </c>
      <c r="BG32" s="154">
        <v>7.0000000000000007E-2</v>
      </c>
      <c r="BH32" s="154">
        <v>7.0000000000000007E-2</v>
      </c>
      <c r="BI32" s="154">
        <v>7.0000000000000007E-2</v>
      </c>
      <c r="BJ32" s="154">
        <v>0.12</v>
      </c>
      <c r="BK32" s="154">
        <v>7.0000000000000007E-2</v>
      </c>
      <c r="BL32" s="154">
        <v>7.0000000000000007E-2</v>
      </c>
      <c r="BM32" s="154">
        <v>7.0000000000000007E-2</v>
      </c>
      <c r="BN32" s="154">
        <v>7.0000000000000007E-2</v>
      </c>
      <c r="BO32" s="154">
        <v>7.0000000000000007E-2</v>
      </c>
      <c r="BP32" s="154">
        <v>7.0000000000000007E-2</v>
      </c>
      <c r="BQ32" s="154">
        <v>0.12</v>
      </c>
      <c r="BR32" s="154">
        <v>0.12</v>
      </c>
      <c r="BS32" s="154">
        <v>7.0000000000000007E-2</v>
      </c>
      <c r="BT32" s="154">
        <v>7.0000000000000007E-2</v>
      </c>
      <c r="BU32" s="154">
        <v>7.0000000000000007E-2</v>
      </c>
      <c r="BV32" s="154">
        <v>0.12</v>
      </c>
      <c r="BW32" s="154">
        <v>0.12</v>
      </c>
      <c r="BX32" s="154">
        <v>7.0000000000000007E-2</v>
      </c>
      <c r="BY32" s="154">
        <v>0.18</v>
      </c>
      <c r="BZ32" s="154">
        <v>7.0000000000000007E-2</v>
      </c>
      <c r="CA32" s="154" t="s">
        <v>369</v>
      </c>
      <c r="CB32" s="154" t="s">
        <v>425</v>
      </c>
      <c r="CC32" s="154" t="s">
        <v>369</v>
      </c>
      <c r="CD32" s="154" t="s">
        <v>425</v>
      </c>
      <c r="CE32" s="154" t="s">
        <v>425</v>
      </c>
      <c r="CF32" s="154" t="s">
        <v>369</v>
      </c>
      <c r="CG32" s="154" t="s">
        <v>369</v>
      </c>
      <c r="CH32" s="154" t="s">
        <v>425</v>
      </c>
      <c r="CI32" s="154" t="s">
        <v>369</v>
      </c>
      <c r="CJ32" s="154" t="s">
        <v>425</v>
      </c>
      <c r="CK32" s="154" t="s">
        <v>425</v>
      </c>
      <c r="CL32" s="154" t="s">
        <v>425</v>
      </c>
      <c r="CM32" s="154" t="s">
        <v>425</v>
      </c>
      <c r="CN32" s="154" t="s">
        <v>369</v>
      </c>
      <c r="CO32" s="154" t="s">
        <v>369</v>
      </c>
      <c r="CP32" s="154" t="s">
        <v>425</v>
      </c>
      <c r="CQ32" s="154" t="s">
        <v>369</v>
      </c>
      <c r="CR32" s="154" t="s">
        <v>369</v>
      </c>
      <c r="CS32" s="154" t="s">
        <v>425</v>
      </c>
      <c r="CT32" s="154" t="s">
        <v>369</v>
      </c>
      <c r="CU32" s="154" t="s">
        <v>369</v>
      </c>
      <c r="CV32" s="154" t="s">
        <v>369</v>
      </c>
      <c r="CW32" s="154" t="s">
        <v>369</v>
      </c>
      <c r="CX32" s="154" t="s">
        <v>369</v>
      </c>
      <c r="CY32" s="154" t="s">
        <v>369</v>
      </c>
      <c r="CZ32" s="154" t="s">
        <v>369</v>
      </c>
      <c r="DA32" s="154" t="s">
        <v>369</v>
      </c>
      <c r="DB32" s="154" t="s">
        <v>369</v>
      </c>
      <c r="DC32" s="154" t="s">
        <v>425</v>
      </c>
      <c r="DD32" s="154" t="s">
        <v>369</v>
      </c>
      <c r="DE32" s="154" t="s">
        <v>425</v>
      </c>
      <c r="DF32" s="154" t="s">
        <v>425</v>
      </c>
      <c r="DG32" s="154" t="s">
        <v>369</v>
      </c>
      <c r="DH32" s="154" t="s">
        <v>369</v>
      </c>
      <c r="DI32" s="154" t="s">
        <v>425</v>
      </c>
      <c r="DJ32" s="154" t="s">
        <v>369</v>
      </c>
      <c r="DK32" s="154" t="s">
        <v>425</v>
      </c>
      <c r="DL32" s="154" t="s">
        <v>425</v>
      </c>
      <c r="DM32" s="154" t="s">
        <v>425</v>
      </c>
      <c r="DN32" s="154" t="s">
        <v>425</v>
      </c>
      <c r="DO32" s="154" t="s">
        <v>369</v>
      </c>
      <c r="DP32" s="154" t="s">
        <v>369</v>
      </c>
      <c r="DQ32" s="154" t="s">
        <v>425</v>
      </c>
      <c r="DR32" s="154" t="s">
        <v>369</v>
      </c>
      <c r="DS32" s="154" t="s">
        <v>369</v>
      </c>
      <c r="DT32" s="154" t="s">
        <v>425</v>
      </c>
      <c r="DU32" s="154" t="s">
        <v>369</v>
      </c>
      <c r="DV32" s="154" t="s">
        <v>369</v>
      </c>
      <c r="DW32" s="154" t="s">
        <v>369</v>
      </c>
      <c r="DX32" s="154" t="s">
        <v>369</v>
      </c>
      <c r="DY32" s="154" t="s">
        <v>369</v>
      </c>
      <c r="DZ32" s="154" t="s">
        <v>369</v>
      </c>
      <c r="EA32" s="154" t="s">
        <v>369</v>
      </c>
      <c r="EB32" s="154" t="s">
        <v>369</v>
      </c>
      <c r="EC32" s="154" t="s">
        <v>369</v>
      </c>
      <c r="ED32" s="154" t="s">
        <v>425</v>
      </c>
      <c r="EE32" s="154" t="s">
        <v>369</v>
      </c>
      <c r="EF32" s="154" t="s">
        <v>425</v>
      </c>
      <c r="EG32" s="154" t="s">
        <v>425</v>
      </c>
      <c r="EH32" s="154" t="s">
        <v>369</v>
      </c>
      <c r="EI32" s="154" t="s">
        <v>369</v>
      </c>
      <c r="EJ32" s="154" t="s">
        <v>425</v>
      </c>
      <c r="EK32" s="154" t="s">
        <v>369</v>
      </c>
      <c r="EL32" s="154" t="s">
        <v>425</v>
      </c>
      <c r="EM32" s="154" t="s">
        <v>425</v>
      </c>
      <c r="EN32" s="154" t="s">
        <v>425</v>
      </c>
      <c r="EO32" s="154" t="s">
        <v>425</v>
      </c>
      <c r="EP32" s="154" t="s">
        <v>369</v>
      </c>
      <c r="EQ32" s="154" t="s">
        <v>369</v>
      </c>
      <c r="ER32" s="154" t="s">
        <v>425</v>
      </c>
      <c r="ES32" s="154" t="s">
        <v>369</v>
      </c>
      <c r="ET32" s="154" t="s">
        <v>369</v>
      </c>
      <c r="EU32" s="154" t="s">
        <v>425</v>
      </c>
      <c r="EV32" s="154" t="s">
        <v>369</v>
      </c>
      <c r="EW32" s="154" t="s">
        <v>369</v>
      </c>
      <c r="EX32" s="154" t="s">
        <v>369</v>
      </c>
      <c r="EY32" s="154" t="s">
        <v>369</v>
      </c>
      <c r="EZ32" s="154" t="s">
        <v>369</v>
      </c>
      <c r="FA32" s="154" t="s">
        <v>369</v>
      </c>
      <c r="FB32" s="154" t="s">
        <v>369</v>
      </c>
      <c r="FC32" s="154" t="s">
        <v>369</v>
      </c>
      <c r="FD32" s="161">
        <v>0.12903225806451601</v>
      </c>
      <c r="FE32" s="161">
        <v>0.14516129032258052</v>
      </c>
      <c r="FF32" s="161">
        <v>0.13978494623655902</v>
      </c>
      <c r="FG32" s="161">
        <v>0.11827956989247301</v>
      </c>
      <c r="FH32" s="161">
        <v>0.14516129032258052</v>
      </c>
      <c r="FI32" s="161">
        <v>0.13978494623655902</v>
      </c>
      <c r="FJ32" s="161">
        <v>0.10752688172043012</v>
      </c>
      <c r="FK32" s="161">
        <v>0.10752688172043012</v>
      </c>
      <c r="FL32" s="161">
        <v>0.12903225806451601</v>
      </c>
      <c r="FM32" s="161">
        <v>0.17204301075268813</v>
      </c>
      <c r="FN32" s="161">
        <v>6.8181818181818121E-2</v>
      </c>
      <c r="FO32" s="161">
        <v>0.10752688172043012</v>
      </c>
      <c r="FP32" s="161">
        <v>0.10752688172043012</v>
      </c>
      <c r="FQ32" s="161">
        <v>0.12903225806451601</v>
      </c>
      <c r="FR32" s="161">
        <v>0.13978494623655902</v>
      </c>
      <c r="FS32" s="161">
        <v>0.14516129032258052</v>
      </c>
      <c r="FT32" s="161">
        <v>0.16666666666666663</v>
      </c>
      <c r="FU32" s="161">
        <v>8.5227272727272818E-2</v>
      </c>
      <c r="FV32" s="161">
        <v>0.11363636363636365</v>
      </c>
      <c r="FW32" s="161">
        <v>0.13978494623655902</v>
      </c>
      <c r="FX32" s="161">
        <v>0.13440860215053763</v>
      </c>
      <c r="FY32" s="161">
        <v>0.13978494623655902</v>
      </c>
      <c r="FZ32" s="161">
        <v>5.6818181818181879E-2</v>
      </c>
      <c r="GA32" s="161">
        <v>5.6818181818181879E-2</v>
      </c>
      <c r="GB32" s="161">
        <v>0.13978494623655902</v>
      </c>
      <c r="GC32" s="161">
        <v>0</v>
      </c>
      <c r="GD32" s="161">
        <v>0.13978494623655902</v>
      </c>
      <c r="GE32" s="96">
        <v>61.300002256476205</v>
      </c>
      <c r="GF32" s="96">
        <v>62.456598839209818</v>
      </c>
      <c r="GG32" s="96">
        <v>62.06623260514499</v>
      </c>
      <c r="GH32" s="96">
        <v>60.552422053799994</v>
      </c>
      <c r="GI32" s="96">
        <v>62.456598839209818</v>
      </c>
      <c r="GJ32" s="96">
        <v>62.06623260514499</v>
      </c>
      <c r="GK32" s="96">
        <v>59.822886472895817</v>
      </c>
      <c r="GL32" s="96">
        <v>59.822886472895817</v>
      </c>
      <c r="GM32" s="96">
        <v>61.300002256476205</v>
      </c>
      <c r="GN32" s="96">
        <v>64.484393579863493</v>
      </c>
      <c r="GO32" s="96">
        <v>60.552422053799994</v>
      </c>
      <c r="GP32" s="96">
        <v>59.822886472895817</v>
      </c>
      <c r="GQ32" s="96">
        <v>59.822886472895817</v>
      </c>
      <c r="GR32" s="96">
        <v>61.300002256476205</v>
      </c>
      <c r="GS32" s="96">
        <v>62.06623260514499</v>
      </c>
      <c r="GT32" s="96">
        <v>62.456598839209818</v>
      </c>
      <c r="GU32" s="96">
        <v>64.068398440353889</v>
      </c>
      <c r="GV32" s="96">
        <v>61.680747976534747</v>
      </c>
      <c r="GW32" s="96">
        <v>63.657671361562969</v>
      </c>
      <c r="GX32" s="96">
        <v>62.06623260514499</v>
      </c>
      <c r="GY32" s="96">
        <v>61.680747976534747</v>
      </c>
      <c r="GZ32" s="96">
        <v>62.06623260514499</v>
      </c>
      <c r="HA32" s="96">
        <v>59.822886472895817</v>
      </c>
      <c r="HB32" s="96">
        <v>59.822886472895817</v>
      </c>
      <c r="HC32" s="96">
        <v>62.06623260514499</v>
      </c>
      <c r="HD32" s="96">
        <v>60.552422053799994</v>
      </c>
      <c r="HE32" s="96">
        <v>62.06623260514499</v>
      </c>
      <c r="HF32" s="96">
        <v>84.743657022492613</v>
      </c>
      <c r="HG32" s="96">
        <v>86.342583947657758</v>
      </c>
      <c r="HH32" s="96">
        <v>85.802925529468112</v>
      </c>
      <c r="HI32" s="96">
        <v>83.710171248261574</v>
      </c>
      <c r="HJ32" s="96">
        <v>86.342583947657758</v>
      </c>
      <c r="HK32" s="96">
        <v>85.802925529468112</v>
      </c>
      <c r="HL32" s="96">
        <v>82.701631105062532</v>
      </c>
      <c r="HM32" s="96">
        <v>82.701631105062532</v>
      </c>
      <c r="HN32" s="96">
        <v>84.743657022492613</v>
      </c>
      <c r="HO32" s="96">
        <v>89.145891218267437</v>
      </c>
      <c r="HP32" s="96">
        <v>83.710171248261574</v>
      </c>
      <c r="HQ32" s="96">
        <v>82.701631105062532</v>
      </c>
      <c r="HR32" s="96">
        <v>82.701631105062532</v>
      </c>
      <c r="HS32" s="96">
        <v>84.743657022492613</v>
      </c>
      <c r="HT32" s="96">
        <v>85.802925529468112</v>
      </c>
      <c r="HU32" s="96">
        <v>86.342583947657758</v>
      </c>
      <c r="HV32" s="96">
        <v>88.570802341791889</v>
      </c>
      <c r="HW32" s="96">
        <v>85.270015644445422</v>
      </c>
      <c r="HX32" s="96">
        <v>88.002996250214935</v>
      </c>
      <c r="HY32" s="96">
        <v>85.802925529468112</v>
      </c>
      <c r="HZ32" s="96">
        <v>85.270015644445422</v>
      </c>
      <c r="IA32" s="96">
        <v>85.802925529468112</v>
      </c>
      <c r="IB32" s="96">
        <v>82.701631105062532</v>
      </c>
      <c r="IC32" s="96">
        <v>82.701631105062532</v>
      </c>
      <c r="ID32" s="96">
        <v>85.802925529468112</v>
      </c>
      <c r="IE32" s="96">
        <v>83.710171248261574</v>
      </c>
      <c r="IF32" s="96">
        <v>85.802925529468112</v>
      </c>
      <c r="IG32" s="161">
        <v>0</v>
      </c>
      <c r="IH32" s="161">
        <v>5.3763440860215006E-2</v>
      </c>
      <c r="II32" s="161">
        <v>0.10752688172043012</v>
      </c>
      <c r="IJ32" s="161">
        <v>0.11290322580645162</v>
      </c>
      <c r="IK32" s="161">
        <v>0.11827956989247301</v>
      </c>
      <c r="IL32" s="161">
        <v>0.12903225806451601</v>
      </c>
      <c r="IM32" s="161">
        <v>0.13440860215053763</v>
      </c>
      <c r="IN32" s="161">
        <v>0.13978494623655902</v>
      </c>
      <c r="IO32" s="161">
        <v>0.14516129032258052</v>
      </c>
      <c r="IP32" s="161">
        <v>0.15053763440860202</v>
      </c>
      <c r="IQ32" s="161">
        <v>0.16129032258064513</v>
      </c>
      <c r="IR32" s="161">
        <v>0.16666666666666663</v>
      </c>
      <c r="IS32" s="161">
        <v>0.17204301075268813</v>
      </c>
      <c r="IT32" s="161">
        <v>5.3763440860215006E-2</v>
      </c>
      <c r="IU32" s="161">
        <v>0.10752688172043012</v>
      </c>
      <c r="IV32" s="161">
        <v>0.11290322580645162</v>
      </c>
      <c r="IW32" s="161">
        <v>0.11827956989247301</v>
      </c>
      <c r="IX32" s="161">
        <v>0.12903225806451601</v>
      </c>
      <c r="IY32" s="161">
        <v>0.13440860215053763</v>
      </c>
      <c r="IZ32" s="161">
        <v>0.13978494623655902</v>
      </c>
      <c r="JA32" s="161">
        <v>0.15053763440860202</v>
      </c>
      <c r="JB32" s="161">
        <v>0.16129032258064513</v>
      </c>
      <c r="JC32" s="97">
        <v>49.652986084115994</v>
      </c>
      <c r="JD32" s="97">
        <v>56.423836813327803</v>
      </c>
      <c r="JE32" s="97">
        <v>59.822886472895817</v>
      </c>
      <c r="JF32" s="97">
        <v>60.185413823731913</v>
      </c>
      <c r="JG32" s="97">
        <v>60.552422053799994</v>
      </c>
      <c r="JH32" s="97">
        <v>61.300002256476205</v>
      </c>
      <c r="JI32" s="97">
        <v>61.680747976534747</v>
      </c>
      <c r="JJ32" s="97">
        <v>62.06623260514499</v>
      </c>
      <c r="JK32" s="97">
        <v>62.456598839209818</v>
      </c>
      <c r="JL32" s="97">
        <v>62.851900281293055</v>
      </c>
      <c r="JM32" s="97">
        <v>63.657671361562969</v>
      </c>
      <c r="JN32" s="97">
        <v>64.068398440353889</v>
      </c>
      <c r="JO32" s="97">
        <v>64.484393579863493</v>
      </c>
      <c r="JP32" s="97">
        <v>56.423836813327803</v>
      </c>
      <c r="JQ32" s="97">
        <v>59.822886472895817</v>
      </c>
      <c r="JR32" s="97">
        <v>60.185413823731913</v>
      </c>
      <c r="JS32" s="97">
        <v>60.552422053799994</v>
      </c>
      <c r="JT32" s="97">
        <v>61.300002256476205</v>
      </c>
      <c r="JU32" s="97">
        <v>61.680747976534747</v>
      </c>
      <c r="JV32" s="97">
        <v>62.06623260514499</v>
      </c>
      <c r="JW32" s="97">
        <v>62.851900281293055</v>
      </c>
      <c r="JX32" s="97">
        <v>63.657671361562969</v>
      </c>
      <c r="JY32" s="96">
        <v>68.642340423574495</v>
      </c>
      <c r="JZ32" s="96">
        <v>78.002644352212613</v>
      </c>
      <c r="KA32" s="96">
        <v>82.701631105062532</v>
      </c>
      <c r="KB32" s="96">
        <v>83.202803900325861</v>
      </c>
      <c r="KC32" s="96">
        <v>83.710171248261574</v>
      </c>
      <c r="KD32" s="96">
        <v>84.743657022492613</v>
      </c>
      <c r="KE32" s="96">
        <v>85.270015644445422</v>
      </c>
      <c r="KF32" s="96">
        <v>85.802925529468112</v>
      </c>
      <c r="KG32" s="96">
        <v>86.342583947657758</v>
      </c>
      <c r="KH32" s="96">
        <v>86.889065001414323</v>
      </c>
      <c r="KI32" s="96">
        <v>88.002996250214935</v>
      </c>
      <c r="KJ32" s="96">
        <v>88.570802341791889</v>
      </c>
      <c r="KK32" s="96">
        <v>89.145891218267437</v>
      </c>
      <c r="KL32" s="96">
        <v>78.002644352212613</v>
      </c>
      <c r="KM32" s="96">
        <v>82.701631105062532</v>
      </c>
      <c r="KN32" s="96">
        <v>83.202803900325861</v>
      </c>
      <c r="KO32" s="96">
        <v>83.710171248261574</v>
      </c>
      <c r="KP32" s="96">
        <v>84.743657022492613</v>
      </c>
      <c r="KQ32" s="96">
        <v>85.270015644445422</v>
      </c>
      <c r="KR32" s="96">
        <v>85.802925529468112</v>
      </c>
      <c r="KS32" s="96">
        <v>86.889065001414323</v>
      </c>
      <c r="KT32" s="96">
        <v>88.002996250214935</v>
      </c>
      <c r="KU32" s="161" t="s">
        <v>765</v>
      </c>
      <c r="KV32" s="161" t="s">
        <v>765</v>
      </c>
      <c r="KW32" s="161" t="s">
        <v>765</v>
      </c>
      <c r="KX32" s="161" t="s">
        <v>765</v>
      </c>
      <c r="KY32" s="161" t="s">
        <v>765</v>
      </c>
      <c r="KZ32" s="161" t="s">
        <v>765</v>
      </c>
      <c r="LA32" s="161" t="s">
        <v>765</v>
      </c>
      <c r="LB32" s="161" t="s">
        <v>765</v>
      </c>
      <c r="LC32" s="161" t="s">
        <v>765</v>
      </c>
      <c r="LD32" s="161" t="s">
        <v>765</v>
      </c>
      <c r="LE32" s="161">
        <v>6.8181818181818121E-2</v>
      </c>
      <c r="LF32" s="161" t="s">
        <v>765</v>
      </c>
      <c r="LG32" s="161" t="s">
        <v>765</v>
      </c>
      <c r="LH32" s="161" t="s">
        <v>765</v>
      </c>
      <c r="LI32" s="161" t="s">
        <v>765</v>
      </c>
      <c r="LJ32" s="161" t="s">
        <v>765</v>
      </c>
      <c r="LK32" s="161" t="s">
        <v>765</v>
      </c>
      <c r="LL32" s="161">
        <v>8.5227272727272818E-2</v>
      </c>
      <c r="LM32" s="161">
        <v>0.11363636363636365</v>
      </c>
      <c r="LN32" s="161" t="s">
        <v>765</v>
      </c>
      <c r="LO32" s="161" t="s">
        <v>765</v>
      </c>
      <c r="LP32" s="161" t="s">
        <v>765</v>
      </c>
      <c r="LQ32" s="161">
        <v>5.6818181818181879E-2</v>
      </c>
      <c r="LR32" s="161">
        <v>5.6818181818181879E-2</v>
      </c>
      <c r="LS32" s="161" t="s">
        <v>765</v>
      </c>
      <c r="LT32" s="161">
        <v>0</v>
      </c>
      <c r="LU32" s="161" t="s">
        <v>765</v>
      </c>
      <c r="LV32" s="96" t="s">
        <v>765</v>
      </c>
      <c r="LW32" s="96" t="s">
        <v>765</v>
      </c>
      <c r="LX32" s="96" t="s">
        <v>765</v>
      </c>
      <c r="LY32" s="96" t="s">
        <v>765</v>
      </c>
      <c r="LZ32" s="96" t="s">
        <v>765</v>
      </c>
      <c r="MA32" s="96" t="s">
        <v>765</v>
      </c>
      <c r="MB32" s="96" t="s">
        <v>765</v>
      </c>
      <c r="MC32" s="96" t="s">
        <v>765</v>
      </c>
      <c r="MD32" s="96" t="s">
        <v>765</v>
      </c>
      <c r="ME32" s="96" t="s">
        <v>765</v>
      </c>
      <c r="MF32" s="96" t="s">
        <v>765</v>
      </c>
      <c r="MG32" s="96" t="s">
        <v>765</v>
      </c>
      <c r="MH32" s="96" t="s">
        <v>765</v>
      </c>
      <c r="MI32" s="96" t="s">
        <v>765</v>
      </c>
      <c r="MJ32" s="96" t="s">
        <v>765</v>
      </c>
      <c r="MK32" s="96" t="s">
        <v>765</v>
      </c>
      <c r="ML32" s="96" t="s">
        <v>765</v>
      </c>
      <c r="MM32" s="96" t="s">
        <v>765</v>
      </c>
      <c r="MN32" s="96" t="s">
        <v>765</v>
      </c>
      <c r="MO32" s="96" t="s">
        <v>765</v>
      </c>
      <c r="MP32" s="96" t="s">
        <v>765</v>
      </c>
      <c r="MQ32" s="96" t="s">
        <v>765</v>
      </c>
      <c r="MR32" s="96" t="s">
        <v>765</v>
      </c>
      <c r="MS32" s="96" t="s">
        <v>765</v>
      </c>
      <c r="MT32" s="96" t="s">
        <v>765</v>
      </c>
      <c r="MU32" s="96" t="s">
        <v>765</v>
      </c>
      <c r="MV32" s="96" t="s">
        <v>765</v>
      </c>
      <c r="MW32" s="96" t="s">
        <v>765</v>
      </c>
      <c r="MX32" s="96" t="s">
        <v>765</v>
      </c>
      <c r="MY32" s="96" t="s">
        <v>765</v>
      </c>
      <c r="MZ32" s="96" t="s">
        <v>765</v>
      </c>
      <c r="NA32" s="96" t="s">
        <v>765</v>
      </c>
      <c r="NB32" s="96" t="s">
        <v>765</v>
      </c>
      <c r="NC32" s="96" t="s">
        <v>765</v>
      </c>
      <c r="ND32" s="96" t="s">
        <v>765</v>
      </c>
      <c r="NE32" s="96" t="s">
        <v>765</v>
      </c>
      <c r="NF32" s="96" t="s">
        <v>765</v>
      </c>
      <c r="NG32" s="96" t="s">
        <v>765</v>
      </c>
      <c r="NH32" s="96" t="s">
        <v>765</v>
      </c>
      <c r="NI32" s="96" t="s">
        <v>765</v>
      </c>
      <c r="NJ32" s="96" t="s">
        <v>765</v>
      </c>
      <c r="NK32" s="96" t="s">
        <v>765</v>
      </c>
      <c r="NL32" s="96" t="s">
        <v>765</v>
      </c>
      <c r="NM32" s="96" t="s">
        <v>765</v>
      </c>
      <c r="NN32" s="96" t="s">
        <v>765</v>
      </c>
      <c r="NO32" s="96" t="s">
        <v>765</v>
      </c>
      <c r="NP32" s="96" t="s">
        <v>765</v>
      </c>
      <c r="NQ32" s="96" t="s">
        <v>765</v>
      </c>
      <c r="NR32" s="96" t="s">
        <v>765</v>
      </c>
      <c r="NS32" s="96" t="s">
        <v>765</v>
      </c>
      <c r="NT32" s="96" t="s">
        <v>765</v>
      </c>
      <c r="NU32" s="96" t="s">
        <v>765</v>
      </c>
      <c r="NV32" s="96" t="s">
        <v>765</v>
      </c>
      <c r="NW32" s="96" t="s">
        <v>765</v>
      </c>
      <c r="NZ32" s="154">
        <v>0.08</v>
      </c>
      <c r="OA32" s="96">
        <v>49.119098582286099</v>
      </c>
      <c r="OB32" s="96">
        <v>49.119092893546302</v>
      </c>
      <c r="OC32" s="96">
        <v>49.119083007942706</v>
      </c>
      <c r="OD32" s="96">
        <v>49.119083007942713</v>
      </c>
      <c r="OE32" s="96">
        <v>49.119092893546302</v>
      </c>
      <c r="OF32" s="96">
        <v>49.119083007942706</v>
      </c>
      <c r="OG32" s="96">
        <v>49.119092592154026</v>
      </c>
      <c r="OH32" s="96">
        <v>49.119092592154026</v>
      </c>
      <c r="OI32" s="96">
        <v>49.119098582286099</v>
      </c>
      <c r="OJ32" s="96">
        <v>49.119080012876665</v>
      </c>
      <c r="OK32" s="96">
        <v>51.909939997030364</v>
      </c>
      <c r="OL32" s="96">
        <v>49.119092592154026</v>
      </c>
      <c r="OM32" s="96">
        <v>49.119092592154026</v>
      </c>
      <c r="ON32" s="96">
        <v>49.119098582286099</v>
      </c>
      <c r="OO32" s="96">
        <v>49.119083007942706</v>
      </c>
      <c r="OP32" s="96">
        <v>49.119092893546302</v>
      </c>
      <c r="OQ32" s="96">
        <v>49.119105470937981</v>
      </c>
      <c r="OR32" s="96">
        <v>51.909956762979128</v>
      </c>
      <c r="OS32" s="96">
        <v>51.909937464838166</v>
      </c>
      <c r="OT32" s="96">
        <v>49.119083007942706</v>
      </c>
      <c r="OU32" s="96">
        <v>49.11909887249638</v>
      </c>
      <c r="OV32" s="96">
        <v>49.119083007942706</v>
      </c>
      <c r="OW32" s="96">
        <v>51.909950125799142</v>
      </c>
      <c r="OX32" s="96">
        <v>51.909950125799142</v>
      </c>
      <c r="OY32" s="96">
        <v>49.119083007942706</v>
      </c>
      <c r="OZ32" s="96">
        <v>55.708228289495992</v>
      </c>
      <c r="PA32" s="96">
        <v>49.119083007942706</v>
      </c>
      <c r="PB32" s="96">
        <v>0</v>
      </c>
      <c r="PC32" s="96">
        <v>0</v>
      </c>
      <c r="PD32" s="96">
        <v>0</v>
      </c>
      <c r="PE32" s="96">
        <v>0</v>
      </c>
      <c r="PF32" s="96">
        <v>0</v>
      </c>
      <c r="PG32" s="96">
        <v>0</v>
      </c>
      <c r="PH32" s="96">
        <v>0</v>
      </c>
      <c r="PI32" s="96">
        <v>0</v>
      </c>
      <c r="PJ32" s="96">
        <v>0</v>
      </c>
      <c r="PK32" s="96">
        <v>0</v>
      </c>
      <c r="PL32" s="96">
        <v>0</v>
      </c>
      <c r="PM32" s="96">
        <v>0</v>
      </c>
      <c r="PN32" s="96">
        <v>0</v>
      </c>
      <c r="PO32" s="96">
        <v>0</v>
      </c>
      <c r="PP32" s="96">
        <v>0</v>
      </c>
      <c r="PQ32" s="96">
        <v>0</v>
      </c>
      <c r="PR32" s="96">
        <v>0</v>
      </c>
      <c r="PS32" s="96">
        <v>0</v>
      </c>
      <c r="PT32" s="96">
        <v>0</v>
      </c>
      <c r="PU32" s="96">
        <v>0</v>
      </c>
      <c r="PV32" s="96">
        <v>0</v>
      </c>
      <c r="PW32" s="96">
        <v>0</v>
      </c>
      <c r="PX32" s="96">
        <v>0</v>
      </c>
      <c r="PY32" s="96">
        <v>0</v>
      </c>
      <c r="PZ32" s="96">
        <v>0</v>
      </c>
      <c r="QA32" s="96">
        <v>0</v>
      </c>
      <c r="QB32" s="96">
        <v>0</v>
      </c>
      <c r="QC32" s="96">
        <v>0</v>
      </c>
      <c r="QD32" s="96">
        <v>0</v>
      </c>
      <c r="QE32" s="96">
        <v>0</v>
      </c>
      <c r="QF32" s="96">
        <v>0</v>
      </c>
      <c r="QG32" s="96">
        <v>0</v>
      </c>
      <c r="QH32" s="96">
        <v>0</v>
      </c>
      <c r="QI32" s="96">
        <v>0</v>
      </c>
      <c r="QJ32" s="96">
        <v>0</v>
      </c>
      <c r="QK32" s="96">
        <v>0</v>
      </c>
      <c r="QL32" s="96">
        <v>0</v>
      </c>
      <c r="QM32" s="96">
        <v>0</v>
      </c>
      <c r="QN32" s="96">
        <v>0</v>
      </c>
      <c r="QO32" s="96">
        <v>0</v>
      </c>
      <c r="QP32" s="96">
        <v>0</v>
      </c>
      <c r="QQ32" s="96">
        <v>0</v>
      </c>
      <c r="QR32" s="96">
        <v>0</v>
      </c>
      <c r="QS32" s="96">
        <v>0</v>
      </c>
      <c r="QT32" s="96">
        <v>0</v>
      </c>
      <c r="QU32" s="96">
        <v>0</v>
      </c>
      <c r="QV32" s="96">
        <v>0</v>
      </c>
      <c r="QW32" s="96">
        <v>0</v>
      </c>
      <c r="QX32" s="96">
        <v>0</v>
      </c>
      <c r="QY32" s="96">
        <v>0</v>
      </c>
      <c r="QZ32" s="96">
        <v>0</v>
      </c>
      <c r="RA32" s="96">
        <v>0</v>
      </c>
      <c r="RB32" s="96">
        <v>0</v>
      </c>
      <c r="RC32" s="96">
        <v>0</v>
      </c>
      <c r="RD32" s="96">
        <v>49.119098582286099</v>
      </c>
      <c r="RE32" s="96">
        <v>49.119092893546302</v>
      </c>
      <c r="RF32" s="96">
        <v>49.119083007942706</v>
      </c>
      <c r="RG32" s="96">
        <v>49.119083007942713</v>
      </c>
      <c r="RH32" s="96">
        <v>49.119092893546302</v>
      </c>
      <c r="RI32" s="96">
        <v>49.119083007942706</v>
      </c>
      <c r="RJ32" s="96">
        <v>49.119092592154026</v>
      </c>
      <c r="RK32" s="96">
        <v>49.119092592154026</v>
      </c>
      <c r="RL32" s="96">
        <v>49.119098582286099</v>
      </c>
      <c r="RM32" s="96">
        <v>49.119080012876665</v>
      </c>
      <c r="RN32" s="96">
        <v>51.909939997030364</v>
      </c>
      <c r="RO32" s="96">
        <v>49.119092592154026</v>
      </c>
      <c r="RP32" s="96">
        <v>49.119092592154026</v>
      </c>
      <c r="RQ32" s="96">
        <v>49.119098582286099</v>
      </c>
      <c r="RR32" s="96">
        <v>49.119083007942706</v>
      </c>
      <c r="RS32" s="96">
        <v>49.119092893546302</v>
      </c>
      <c r="RT32" s="96">
        <v>49.119105470937981</v>
      </c>
      <c r="RU32" s="96">
        <v>51.909956762979128</v>
      </c>
      <c r="RV32" s="96">
        <v>51.909937464838166</v>
      </c>
      <c r="RW32" s="96">
        <v>49.119083007942706</v>
      </c>
      <c r="RX32" s="96">
        <v>49.11909887249638</v>
      </c>
      <c r="RY32" s="96">
        <v>49.119083007942706</v>
      </c>
      <c r="RZ32" s="96">
        <v>51.909950125799142</v>
      </c>
      <c r="SA32" s="96">
        <v>51.909950125799142</v>
      </c>
      <c r="SB32" s="96">
        <v>49.119083007942706</v>
      </c>
      <c r="SC32" s="96">
        <v>55.708228289495992</v>
      </c>
      <c r="SD32" s="96">
        <v>49.119083007942706</v>
      </c>
      <c r="SE32" s="96">
        <v>49.653001827745733</v>
      </c>
      <c r="SF32" s="96">
        <v>49.652996077171807</v>
      </c>
      <c r="SG32" s="96">
        <v>49.652986084115994</v>
      </c>
      <c r="SH32" s="96">
        <v>49.652986084116002</v>
      </c>
      <c r="SI32" s="96">
        <v>49.652996077171807</v>
      </c>
      <c r="SJ32" s="96">
        <v>49.652986084115994</v>
      </c>
      <c r="SK32" s="96">
        <v>49.652995772503523</v>
      </c>
      <c r="SL32" s="96">
        <v>49.652995772503523</v>
      </c>
      <c r="SM32" s="96">
        <v>49.653001827745733</v>
      </c>
      <c r="SN32" s="96">
        <v>49.65298305649489</v>
      </c>
      <c r="SO32" s="96">
        <v>49.652986084115994</v>
      </c>
      <c r="SP32" s="96">
        <v>49.652995772503523</v>
      </c>
      <c r="SQ32" s="96">
        <v>49.652995772503523</v>
      </c>
      <c r="SR32" s="96">
        <v>49.653001827745733</v>
      </c>
      <c r="SS32" s="96">
        <v>49.652986084115994</v>
      </c>
      <c r="ST32" s="96">
        <v>49.652996077171807</v>
      </c>
      <c r="SU32" s="96">
        <v>49.65300879127426</v>
      </c>
      <c r="SV32" s="96">
        <v>49.653002121110468</v>
      </c>
      <c r="SW32" s="96">
        <v>49.652983662019118</v>
      </c>
      <c r="SX32" s="96">
        <v>49.652986084115994</v>
      </c>
      <c r="SY32" s="96">
        <v>49.653002121110475</v>
      </c>
      <c r="SZ32" s="96">
        <v>49.652986084115994</v>
      </c>
      <c r="TA32" s="96">
        <v>49.65299577250353</v>
      </c>
      <c r="TB32" s="96">
        <v>49.65299577250353</v>
      </c>
      <c r="TC32" s="96">
        <v>49.652986084115994</v>
      </c>
      <c r="TD32" s="96">
        <v>49.652986084115994</v>
      </c>
      <c r="TE32" s="96">
        <v>49.652986084115994</v>
      </c>
    </row>
    <row r="33" spans="1:525" s="112" customFormat="1" ht="15" customHeight="1" x14ac:dyDescent="0.2">
      <c r="A33" s="16" t="s">
        <v>99</v>
      </c>
      <c r="B33" s="16" t="s">
        <v>36</v>
      </c>
      <c r="C33" s="20">
        <v>100300698</v>
      </c>
      <c r="D33" s="19" t="s">
        <v>7</v>
      </c>
      <c r="E33" s="20" t="s">
        <v>199</v>
      </c>
      <c r="F33" s="157" t="s">
        <v>80</v>
      </c>
      <c r="G33" s="20">
        <v>60</v>
      </c>
      <c r="H33" s="20"/>
      <c r="I33" s="157" t="s">
        <v>115</v>
      </c>
      <c r="J33" s="20" t="s">
        <v>113</v>
      </c>
      <c r="K33" s="158" t="s">
        <v>108</v>
      </c>
      <c r="L33" s="20" t="s">
        <v>62</v>
      </c>
      <c r="M33" s="20" t="s">
        <v>35</v>
      </c>
      <c r="N33" s="156" t="s">
        <v>79</v>
      </c>
      <c r="O33" s="156" t="s">
        <v>140</v>
      </c>
      <c r="P33" s="156">
        <v>5</v>
      </c>
      <c r="Q33" s="156" t="s">
        <v>34</v>
      </c>
      <c r="R33" s="156" t="s">
        <v>23</v>
      </c>
      <c r="S33" s="159">
        <v>0</v>
      </c>
      <c r="T33" s="160">
        <v>0</v>
      </c>
      <c r="U33" s="96">
        <v>48.2</v>
      </c>
      <c r="V33" s="154">
        <v>0</v>
      </c>
      <c r="W33" s="154">
        <v>0</v>
      </c>
      <c r="X33" s="153"/>
      <c r="Y33" s="154">
        <v>0.19</v>
      </c>
      <c r="Z33" s="154">
        <v>0.20499999999999999</v>
      </c>
      <c r="AA33" s="154">
        <v>0.2</v>
      </c>
      <c r="AB33" s="154">
        <v>0.18</v>
      </c>
      <c r="AC33" s="154">
        <v>0.20499999999999999</v>
      </c>
      <c r="AD33" s="154">
        <v>0.2</v>
      </c>
      <c r="AE33" s="154">
        <v>0.17</v>
      </c>
      <c r="AF33" s="154">
        <v>0.17</v>
      </c>
      <c r="AG33" s="154">
        <v>0.19</v>
      </c>
      <c r="AH33" s="154">
        <v>0.23</v>
      </c>
      <c r="AI33" s="154">
        <v>0.18</v>
      </c>
      <c r="AJ33" s="154">
        <v>0.17</v>
      </c>
      <c r="AK33" s="154">
        <v>0.17</v>
      </c>
      <c r="AL33" s="154">
        <v>0.19</v>
      </c>
      <c r="AM33" s="154">
        <v>0.2</v>
      </c>
      <c r="AN33" s="154">
        <v>0.20499999999999999</v>
      </c>
      <c r="AO33" s="154">
        <v>0.22500000000000001</v>
      </c>
      <c r="AP33" s="154">
        <v>0.19500000000000001</v>
      </c>
      <c r="AQ33" s="154">
        <v>0.22</v>
      </c>
      <c r="AR33" s="154">
        <v>0.2</v>
      </c>
      <c r="AS33" s="154">
        <v>0.19500000000000001</v>
      </c>
      <c r="AT33" s="154">
        <v>0.2</v>
      </c>
      <c r="AU33" s="154">
        <v>0.17</v>
      </c>
      <c r="AV33" s="154">
        <v>0.17</v>
      </c>
      <c r="AW33" s="154">
        <v>0.2</v>
      </c>
      <c r="AX33" s="154">
        <v>0.18</v>
      </c>
      <c r="AY33" s="154">
        <v>0.2</v>
      </c>
      <c r="AZ33" s="154">
        <v>7.0000000000000007E-2</v>
      </c>
      <c r="BA33" s="154">
        <v>7.0000000000000007E-2</v>
      </c>
      <c r="BB33" s="154">
        <v>7.0000000000000007E-2</v>
      </c>
      <c r="BC33" s="154">
        <v>7.0000000000000007E-2</v>
      </c>
      <c r="BD33" s="154">
        <v>7.0000000000000007E-2</v>
      </c>
      <c r="BE33" s="154">
        <v>7.0000000000000007E-2</v>
      </c>
      <c r="BF33" s="154">
        <v>7.0000000000000007E-2</v>
      </c>
      <c r="BG33" s="154">
        <v>7.0000000000000007E-2</v>
      </c>
      <c r="BH33" s="154">
        <v>7.0000000000000007E-2</v>
      </c>
      <c r="BI33" s="154">
        <v>7.0000000000000007E-2</v>
      </c>
      <c r="BJ33" s="154">
        <v>0.12</v>
      </c>
      <c r="BK33" s="154">
        <v>7.0000000000000007E-2</v>
      </c>
      <c r="BL33" s="154">
        <v>7.0000000000000007E-2</v>
      </c>
      <c r="BM33" s="154">
        <v>7.0000000000000007E-2</v>
      </c>
      <c r="BN33" s="154">
        <v>7.0000000000000007E-2</v>
      </c>
      <c r="BO33" s="154">
        <v>7.0000000000000007E-2</v>
      </c>
      <c r="BP33" s="154">
        <v>7.0000000000000007E-2</v>
      </c>
      <c r="BQ33" s="154">
        <v>0.12</v>
      </c>
      <c r="BR33" s="154">
        <v>0.12</v>
      </c>
      <c r="BS33" s="154">
        <v>7.0000000000000007E-2</v>
      </c>
      <c r="BT33" s="154">
        <v>7.0000000000000007E-2</v>
      </c>
      <c r="BU33" s="154">
        <v>7.0000000000000007E-2</v>
      </c>
      <c r="BV33" s="154">
        <v>0.12</v>
      </c>
      <c r="BW33" s="154">
        <v>0.12</v>
      </c>
      <c r="BX33" s="154">
        <v>7.0000000000000007E-2</v>
      </c>
      <c r="BY33" s="154">
        <v>0.18</v>
      </c>
      <c r="BZ33" s="154">
        <v>7.0000000000000007E-2</v>
      </c>
      <c r="CA33" s="154" t="s">
        <v>369</v>
      </c>
      <c r="CB33" s="154" t="s">
        <v>425</v>
      </c>
      <c r="CC33" s="154" t="s">
        <v>369</v>
      </c>
      <c r="CD33" s="154" t="s">
        <v>425</v>
      </c>
      <c r="CE33" s="154" t="s">
        <v>425</v>
      </c>
      <c r="CF33" s="154" t="s">
        <v>369</v>
      </c>
      <c r="CG33" s="154" t="s">
        <v>369</v>
      </c>
      <c r="CH33" s="154" t="s">
        <v>425</v>
      </c>
      <c r="CI33" s="154" t="s">
        <v>369</v>
      </c>
      <c r="CJ33" s="154" t="s">
        <v>425</v>
      </c>
      <c r="CK33" s="154" t="s">
        <v>425</v>
      </c>
      <c r="CL33" s="154" t="s">
        <v>425</v>
      </c>
      <c r="CM33" s="154" t="s">
        <v>425</v>
      </c>
      <c r="CN33" s="154" t="s">
        <v>369</v>
      </c>
      <c r="CO33" s="154" t="s">
        <v>369</v>
      </c>
      <c r="CP33" s="154" t="s">
        <v>425</v>
      </c>
      <c r="CQ33" s="154" t="s">
        <v>369</v>
      </c>
      <c r="CR33" s="154" t="s">
        <v>369</v>
      </c>
      <c r="CS33" s="154" t="s">
        <v>425</v>
      </c>
      <c r="CT33" s="154" t="s">
        <v>369</v>
      </c>
      <c r="CU33" s="154" t="s">
        <v>369</v>
      </c>
      <c r="CV33" s="154" t="s">
        <v>369</v>
      </c>
      <c r="CW33" s="154" t="s">
        <v>369</v>
      </c>
      <c r="CX33" s="154" t="s">
        <v>369</v>
      </c>
      <c r="CY33" s="154" t="s">
        <v>369</v>
      </c>
      <c r="CZ33" s="154" t="s">
        <v>369</v>
      </c>
      <c r="DA33" s="154" t="s">
        <v>369</v>
      </c>
      <c r="DB33" s="154" t="s">
        <v>369</v>
      </c>
      <c r="DC33" s="154" t="s">
        <v>425</v>
      </c>
      <c r="DD33" s="154" t="s">
        <v>369</v>
      </c>
      <c r="DE33" s="154" t="s">
        <v>425</v>
      </c>
      <c r="DF33" s="154" t="s">
        <v>425</v>
      </c>
      <c r="DG33" s="154" t="s">
        <v>369</v>
      </c>
      <c r="DH33" s="154" t="s">
        <v>369</v>
      </c>
      <c r="DI33" s="154" t="s">
        <v>425</v>
      </c>
      <c r="DJ33" s="154" t="s">
        <v>369</v>
      </c>
      <c r="DK33" s="154" t="s">
        <v>425</v>
      </c>
      <c r="DL33" s="154" t="s">
        <v>425</v>
      </c>
      <c r="DM33" s="154" t="s">
        <v>425</v>
      </c>
      <c r="DN33" s="154" t="s">
        <v>425</v>
      </c>
      <c r="DO33" s="154" t="s">
        <v>369</v>
      </c>
      <c r="DP33" s="154" t="s">
        <v>369</v>
      </c>
      <c r="DQ33" s="154" t="s">
        <v>425</v>
      </c>
      <c r="DR33" s="154" t="s">
        <v>369</v>
      </c>
      <c r="DS33" s="154" t="s">
        <v>369</v>
      </c>
      <c r="DT33" s="154" t="s">
        <v>425</v>
      </c>
      <c r="DU33" s="154" t="s">
        <v>369</v>
      </c>
      <c r="DV33" s="154" t="s">
        <v>369</v>
      </c>
      <c r="DW33" s="154" t="s">
        <v>369</v>
      </c>
      <c r="DX33" s="154" t="s">
        <v>369</v>
      </c>
      <c r="DY33" s="154" t="s">
        <v>369</v>
      </c>
      <c r="DZ33" s="154" t="s">
        <v>369</v>
      </c>
      <c r="EA33" s="154" t="s">
        <v>369</v>
      </c>
      <c r="EB33" s="154" t="s">
        <v>369</v>
      </c>
      <c r="EC33" s="154" t="s">
        <v>369</v>
      </c>
      <c r="ED33" s="154" t="s">
        <v>425</v>
      </c>
      <c r="EE33" s="154" t="s">
        <v>369</v>
      </c>
      <c r="EF33" s="154" t="s">
        <v>425</v>
      </c>
      <c r="EG33" s="154" t="s">
        <v>425</v>
      </c>
      <c r="EH33" s="154" t="s">
        <v>369</v>
      </c>
      <c r="EI33" s="154" t="s">
        <v>369</v>
      </c>
      <c r="EJ33" s="154" t="s">
        <v>425</v>
      </c>
      <c r="EK33" s="154" t="s">
        <v>369</v>
      </c>
      <c r="EL33" s="154" t="s">
        <v>425</v>
      </c>
      <c r="EM33" s="154" t="s">
        <v>425</v>
      </c>
      <c r="EN33" s="154" t="s">
        <v>425</v>
      </c>
      <c r="EO33" s="154" t="s">
        <v>425</v>
      </c>
      <c r="EP33" s="154" t="s">
        <v>369</v>
      </c>
      <c r="EQ33" s="154" t="s">
        <v>369</v>
      </c>
      <c r="ER33" s="154" t="s">
        <v>425</v>
      </c>
      <c r="ES33" s="154" t="s">
        <v>369</v>
      </c>
      <c r="ET33" s="154" t="s">
        <v>369</v>
      </c>
      <c r="EU33" s="154" t="s">
        <v>425</v>
      </c>
      <c r="EV33" s="154" t="s">
        <v>369</v>
      </c>
      <c r="EW33" s="154" t="s">
        <v>369</v>
      </c>
      <c r="EX33" s="154" t="s">
        <v>369</v>
      </c>
      <c r="EY33" s="154" t="s">
        <v>369</v>
      </c>
      <c r="EZ33" s="154" t="s">
        <v>369</v>
      </c>
      <c r="FA33" s="154" t="s">
        <v>369</v>
      </c>
      <c r="FB33" s="154" t="s">
        <v>369</v>
      </c>
      <c r="FC33" s="154" t="s">
        <v>369</v>
      </c>
      <c r="FD33" s="161">
        <v>0.12903225806451601</v>
      </c>
      <c r="FE33" s="161">
        <v>0.14516129032258052</v>
      </c>
      <c r="FF33" s="161">
        <v>0.13978494623655902</v>
      </c>
      <c r="FG33" s="161">
        <v>0.11827956989247301</v>
      </c>
      <c r="FH33" s="161">
        <v>0.14516129032258052</v>
      </c>
      <c r="FI33" s="161">
        <v>0.13978494623655902</v>
      </c>
      <c r="FJ33" s="161">
        <v>0.10752688172043012</v>
      </c>
      <c r="FK33" s="161">
        <v>0.10752688172043012</v>
      </c>
      <c r="FL33" s="161">
        <v>0.12903225806451601</v>
      </c>
      <c r="FM33" s="161">
        <v>0.17204301075268813</v>
      </c>
      <c r="FN33" s="161">
        <v>6.8181818181818121E-2</v>
      </c>
      <c r="FO33" s="161">
        <v>0.10752688172043012</v>
      </c>
      <c r="FP33" s="161">
        <v>0.10752688172043012</v>
      </c>
      <c r="FQ33" s="161">
        <v>0.12903225806451601</v>
      </c>
      <c r="FR33" s="161">
        <v>0.13978494623655902</v>
      </c>
      <c r="FS33" s="161">
        <v>0.14516129032258052</v>
      </c>
      <c r="FT33" s="161">
        <v>0.16666666666666663</v>
      </c>
      <c r="FU33" s="161">
        <v>8.5227272727272818E-2</v>
      </c>
      <c r="FV33" s="161">
        <v>0.11363636363636365</v>
      </c>
      <c r="FW33" s="161">
        <v>0.13978494623655902</v>
      </c>
      <c r="FX33" s="161">
        <v>0.13440860215053763</v>
      </c>
      <c r="FY33" s="161">
        <v>0.13978494623655902</v>
      </c>
      <c r="FZ33" s="161">
        <v>5.6818181818181879E-2</v>
      </c>
      <c r="GA33" s="161">
        <v>5.6818181818181879E-2</v>
      </c>
      <c r="GB33" s="161">
        <v>0.13978494623655902</v>
      </c>
      <c r="GC33" s="161">
        <v>0</v>
      </c>
      <c r="GD33" s="161">
        <v>0.13978494623655902</v>
      </c>
      <c r="GE33" s="96">
        <v>41.943952918974475</v>
      </c>
      <c r="GF33" s="96">
        <v>42.73534330766406</v>
      </c>
      <c r="GG33" s="96">
        <v>42.468238864922498</v>
      </c>
      <c r="GH33" s="96">
        <v>41.432428160900002</v>
      </c>
      <c r="GI33" s="96">
        <v>42.73534330766406</v>
      </c>
      <c r="GJ33" s="96">
        <v>42.468238864922498</v>
      </c>
      <c r="GK33" s="96">
        <v>40.933250266417481</v>
      </c>
      <c r="GL33" s="96">
        <v>40.933250266417481</v>
      </c>
      <c r="GM33" s="96">
        <v>41.943952918974475</v>
      </c>
      <c r="GN33" s="96">
        <v>44.122842883528044</v>
      </c>
      <c r="GO33" s="96">
        <v>41.432428160900002</v>
      </c>
      <c r="GP33" s="96">
        <v>40.933250266417481</v>
      </c>
      <c r="GQ33" s="96">
        <v>40.933250266417481</v>
      </c>
      <c r="GR33" s="96">
        <v>41.943952918974475</v>
      </c>
      <c r="GS33" s="96">
        <v>42.468238864922498</v>
      </c>
      <c r="GT33" s="96">
        <v>42.73534330766406</v>
      </c>
      <c r="GU33" s="96">
        <v>43.83820210206266</v>
      </c>
      <c r="GV33" s="96">
        <v>42.204474615032801</v>
      </c>
      <c r="GW33" s="96">
        <v>43.557165941847281</v>
      </c>
      <c r="GX33" s="96">
        <v>42.468238864922498</v>
      </c>
      <c r="GY33" s="96">
        <v>42.204474615032801</v>
      </c>
      <c r="GZ33" s="96">
        <v>42.468238864922498</v>
      </c>
      <c r="HA33" s="96">
        <v>40.933250266417481</v>
      </c>
      <c r="HB33" s="96">
        <v>40.933250266417481</v>
      </c>
      <c r="HC33" s="96">
        <v>42.468238864922498</v>
      </c>
      <c r="HD33" s="96">
        <v>41.432428160900002</v>
      </c>
      <c r="HE33" s="96">
        <v>42.468238864922498</v>
      </c>
      <c r="HF33" s="96">
        <v>57.985054314702374</v>
      </c>
      <c r="HG33" s="96">
        <v>59.079105101020602</v>
      </c>
      <c r="HH33" s="96">
        <v>58.709848878318205</v>
      </c>
      <c r="HI33" s="96">
        <v>57.277901344700695</v>
      </c>
      <c r="HJ33" s="96">
        <v>59.079105101020602</v>
      </c>
      <c r="HK33" s="96">
        <v>58.709848878318205</v>
      </c>
      <c r="HL33" s="96">
        <v>56.587817189299741</v>
      </c>
      <c r="HM33" s="96">
        <v>56.587817189299741</v>
      </c>
      <c r="HN33" s="96">
        <v>57.985054314702374</v>
      </c>
      <c r="HO33" s="96">
        <v>60.997241868518834</v>
      </c>
      <c r="HP33" s="96">
        <v>57.277901344700695</v>
      </c>
      <c r="HQ33" s="96">
        <v>56.587817189299741</v>
      </c>
      <c r="HR33" s="96">
        <v>56.587817189299741</v>
      </c>
      <c r="HS33" s="96">
        <v>57.985054314702374</v>
      </c>
      <c r="HT33" s="96">
        <v>58.709848878318205</v>
      </c>
      <c r="HU33" s="96">
        <v>59.079105101020602</v>
      </c>
      <c r="HV33" s="96">
        <v>60.603742686280739</v>
      </c>
      <c r="HW33" s="96">
        <v>58.345210276284774</v>
      </c>
      <c r="HX33" s="96">
        <v>60.21522668145964</v>
      </c>
      <c r="HY33" s="96">
        <v>58.709848878318205</v>
      </c>
      <c r="HZ33" s="96">
        <v>58.345210276284774</v>
      </c>
      <c r="IA33" s="96">
        <v>58.709848878318205</v>
      </c>
      <c r="IB33" s="96">
        <v>56.587817189299741</v>
      </c>
      <c r="IC33" s="96">
        <v>56.587817189299741</v>
      </c>
      <c r="ID33" s="96">
        <v>58.709848878318205</v>
      </c>
      <c r="IE33" s="96">
        <v>57.277901344700695</v>
      </c>
      <c r="IF33" s="96">
        <v>58.709848878318205</v>
      </c>
      <c r="IG33" s="161">
        <v>0</v>
      </c>
      <c r="IH33" s="161">
        <v>5.3763440860215006E-2</v>
      </c>
      <c r="II33" s="161">
        <v>0.10752688172043012</v>
      </c>
      <c r="IJ33" s="161">
        <v>0.11290322580645162</v>
      </c>
      <c r="IK33" s="161">
        <v>0.11827956989247301</v>
      </c>
      <c r="IL33" s="161">
        <v>0.12903225806451601</v>
      </c>
      <c r="IM33" s="161">
        <v>0.13440860215053763</v>
      </c>
      <c r="IN33" s="161">
        <v>0.13978494623655902</v>
      </c>
      <c r="IO33" s="161">
        <v>0.14516129032258052</v>
      </c>
      <c r="IP33" s="161">
        <v>0.15053763440860202</v>
      </c>
      <c r="IQ33" s="161">
        <v>0.16129032258064513</v>
      </c>
      <c r="IR33" s="161">
        <v>0.16666666666666663</v>
      </c>
      <c r="IS33" s="161">
        <v>0.17204301075268813</v>
      </c>
      <c r="IT33" s="161">
        <v>5.3763440860215006E-2</v>
      </c>
      <c r="IU33" s="161">
        <v>0.10752688172043012</v>
      </c>
      <c r="IV33" s="161">
        <v>0.11290322580645162</v>
      </c>
      <c r="IW33" s="161">
        <v>0.11827956989247301</v>
      </c>
      <c r="IX33" s="161">
        <v>0.12903225806451601</v>
      </c>
      <c r="IY33" s="161">
        <v>0.13440860215053763</v>
      </c>
      <c r="IZ33" s="161">
        <v>0.13978494623655902</v>
      </c>
      <c r="JA33" s="161">
        <v>0.15053763440860202</v>
      </c>
      <c r="JB33" s="161">
        <v>0.16129032258064513</v>
      </c>
      <c r="JC33" s="97">
        <v>33.974591091938002</v>
      </c>
      <c r="JD33" s="97">
        <v>38.607482344033521</v>
      </c>
      <c r="JE33" s="97">
        <v>40.933250266417481</v>
      </c>
      <c r="JF33" s="97">
        <v>41.181306213816789</v>
      </c>
      <c r="JG33" s="97">
        <v>41.432428160900002</v>
      </c>
      <c r="JH33" s="97">
        <v>41.943952918974475</v>
      </c>
      <c r="JI33" s="97">
        <v>42.204474615032801</v>
      </c>
      <c r="JJ33" s="97">
        <v>42.468238864922498</v>
      </c>
      <c r="JK33" s="97">
        <v>42.73534330766406</v>
      </c>
      <c r="JL33" s="97">
        <v>43.005824620310186</v>
      </c>
      <c r="JM33" s="97">
        <v>43.557165941847281</v>
      </c>
      <c r="JN33" s="97">
        <v>43.83820210206266</v>
      </c>
      <c r="JO33" s="97">
        <v>44.122842883528044</v>
      </c>
      <c r="JP33" s="97">
        <v>38.607482344033521</v>
      </c>
      <c r="JQ33" s="97">
        <v>40.933250266417481</v>
      </c>
      <c r="JR33" s="97">
        <v>41.181306213816789</v>
      </c>
      <c r="JS33" s="97">
        <v>41.432428160900002</v>
      </c>
      <c r="JT33" s="97">
        <v>41.943952918974475</v>
      </c>
      <c r="JU33" s="97">
        <v>42.204474615032801</v>
      </c>
      <c r="JV33" s="97">
        <v>42.468238864922498</v>
      </c>
      <c r="JW33" s="97">
        <v>43.005824620310186</v>
      </c>
      <c r="JX33" s="97">
        <v>43.557165941847281</v>
      </c>
      <c r="JY33" s="96">
        <v>46.967879102654571</v>
      </c>
      <c r="JZ33" s="96">
        <v>53.372579475216313</v>
      </c>
      <c r="KA33" s="96">
        <v>56.587817189299741</v>
      </c>
      <c r="KB33" s="96">
        <v>56.930739984650465</v>
      </c>
      <c r="KC33" s="96">
        <v>57.277901344700695</v>
      </c>
      <c r="KD33" s="96">
        <v>57.985054314702374</v>
      </c>
      <c r="KE33" s="96">
        <v>58.345210276284774</v>
      </c>
      <c r="KF33" s="96">
        <v>58.709848878318205</v>
      </c>
      <c r="KG33" s="96">
        <v>59.079105101020602</v>
      </c>
      <c r="KH33" s="96">
        <v>59.453029648265712</v>
      </c>
      <c r="KI33" s="96">
        <v>60.21522668145964</v>
      </c>
      <c r="KJ33" s="96">
        <v>60.603742686280739</v>
      </c>
      <c r="KK33" s="96">
        <v>60.997241868518834</v>
      </c>
      <c r="KL33" s="96">
        <v>53.372579475216313</v>
      </c>
      <c r="KM33" s="96">
        <v>56.587817189299741</v>
      </c>
      <c r="KN33" s="96">
        <v>56.930739984650465</v>
      </c>
      <c r="KO33" s="96">
        <v>57.277901344700695</v>
      </c>
      <c r="KP33" s="96">
        <v>57.985054314702374</v>
      </c>
      <c r="KQ33" s="96">
        <v>58.345210276284774</v>
      </c>
      <c r="KR33" s="96">
        <v>58.709848878318205</v>
      </c>
      <c r="KS33" s="96">
        <v>59.453029648265712</v>
      </c>
      <c r="KT33" s="96">
        <v>60.21522668145964</v>
      </c>
      <c r="KU33" s="161" t="s">
        <v>765</v>
      </c>
      <c r="KV33" s="161" t="s">
        <v>765</v>
      </c>
      <c r="KW33" s="161" t="s">
        <v>765</v>
      </c>
      <c r="KX33" s="161" t="s">
        <v>765</v>
      </c>
      <c r="KY33" s="161" t="s">
        <v>765</v>
      </c>
      <c r="KZ33" s="161" t="s">
        <v>765</v>
      </c>
      <c r="LA33" s="161" t="s">
        <v>765</v>
      </c>
      <c r="LB33" s="161" t="s">
        <v>765</v>
      </c>
      <c r="LC33" s="161" t="s">
        <v>765</v>
      </c>
      <c r="LD33" s="161" t="s">
        <v>765</v>
      </c>
      <c r="LE33" s="161">
        <v>6.8181818181818121E-2</v>
      </c>
      <c r="LF33" s="161" t="s">
        <v>765</v>
      </c>
      <c r="LG33" s="161" t="s">
        <v>765</v>
      </c>
      <c r="LH33" s="161" t="s">
        <v>765</v>
      </c>
      <c r="LI33" s="161" t="s">
        <v>765</v>
      </c>
      <c r="LJ33" s="161" t="s">
        <v>765</v>
      </c>
      <c r="LK33" s="161" t="s">
        <v>765</v>
      </c>
      <c r="LL33" s="161">
        <v>8.5227272727272818E-2</v>
      </c>
      <c r="LM33" s="161">
        <v>0.11363636363636365</v>
      </c>
      <c r="LN33" s="161" t="s">
        <v>765</v>
      </c>
      <c r="LO33" s="161" t="s">
        <v>765</v>
      </c>
      <c r="LP33" s="161" t="s">
        <v>765</v>
      </c>
      <c r="LQ33" s="161">
        <v>5.6818181818181879E-2</v>
      </c>
      <c r="LR33" s="161">
        <v>5.6818181818181879E-2</v>
      </c>
      <c r="LS33" s="161" t="s">
        <v>765</v>
      </c>
      <c r="LT33" s="161">
        <v>0</v>
      </c>
      <c r="LU33" s="161" t="s">
        <v>765</v>
      </c>
      <c r="LV33" s="96" t="s">
        <v>765</v>
      </c>
      <c r="LW33" s="96" t="s">
        <v>765</v>
      </c>
      <c r="LX33" s="96" t="s">
        <v>765</v>
      </c>
      <c r="LY33" s="96" t="s">
        <v>765</v>
      </c>
      <c r="LZ33" s="96" t="s">
        <v>765</v>
      </c>
      <c r="MA33" s="96" t="s">
        <v>765</v>
      </c>
      <c r="MB33" s="96" t="s">
        <v>765</v>
      </c>
      <c r="MC33" s="96" t="s">
        <v>765</v>
      </c>
      <c r="MD33" s="96" t="s">
        <v>765</v>
      </c>
      <c r="ME33" s="96" t="s">
        <v>765</v>
      </c>
      <c r="MF33" s="96" t="s">
        <v>765</v>
      </c>
      <c r="MG33" s="96" t="s">
        <v>765</v>
      </c>
      <c r="MH33" s="96" t="s">
        <v>765</v>
      </c>
      <c r="MI33" s="96" t="s">
        <v>765</v>
      </c>
      <c r="MJ33" s="96" t="s">
        <v>765</v>
      </c>
      <c r="MK33" s="96" t="s">
        <v>765</v>
      </c>
      <c r="ML33" s="96" t="s">
        <v>765</v>
      </c>
      <c r="MM33" s="96" t="s">
        <v>765</v>
      </c>
      <c r="MN33" s="96" t="s">
        <v>765</v>
      </c>
      <c r="MO33" s="96" t="s">
        <v>765</v>
      </c>
      <c r="MP33" s="96" t="s">
        <v>765</v>
      </c>
      <c r="MQ33" s="96" t="s">
        <v>765</v>
      </c>
      <c r="MR33" s="96" t="s">
        <v>765</v>
      </c>
      <c r="MS33" s="96" t="s">
        <v>765</v>
      </c>
      <c r="MT33" s="96" t="s">
        <v>765</v>
      </c>
      <c r="MU33" s="96" t="s">
        <v>765</v>
      </c>
      <c r="MV33" s="96" t="s">
        <v>765</v>
      </c>
      <c r="MW33" s="96" t="s">
        <v>765</v>
      </c>
      <c r="MX33" s="96" t="s">
        <v>765</v>
      </c>
      <c r="MY33" s="96" t="s">
        <v>765</v>
      </c>
      <c r="MZ33" s="96" t="s">
        <v>765</v>
      </c>
      <c r="NA33" s="96" t="s">
        <v>765</v>
      </c>
      <c r="NB33" s="96" t="s">
        <v>765</v>
      </c>
      <c r="NC33" s="96" t="s">
        <v>765</v>
      </c>
      <c r="ND33" s="96" t="s">
        <v>765</v>
      </c>
      <c r="NE33" s="96" t="s">
        <v>765</v>
      </c>
      <c r="NF33" s="96" t="s">
        <v>765</v>
      </c>
      <c r="NG33" s="96" t="s">
        <v>765</v>
      </c>
      <c r="NH33" s="96" t="s">
        <v>765</v>
      </c>
      <c r="NI33" s="96" t="s">
        <v>765</v>
      </c>
      <c r="NJ33" s="96" t="s">
        <v>765</v>
      </c>
      <c r="NK33" s="96" t="s">
        <v>765</v>
      </c>
      <c r="NL33" s="96" t="s">
        <v>765</v>
      </c>
      <c r="NM33" s="96" t="s">
        <v>765</v>
      </c>
      <c r="NN33" s="96" t="s">
        <v>765</v>
      </c>
      <c r="NO33" s="96" t="s">
        <v>765</v>
      </c>
      <c r="NP33" s="96" t="s">
        <v>765</v>
      </c>
      <c r="NQ33" s="96" t="s">
        <v>765</v>
      </c>
      <c r="NR33" s="96" t="s">
        <v>765</v>
      </c>
      <c r="NS33" s="96" t="s">
        <v>765</v>
      </c>
      <c r="NT33" s="96" t="s">
        <v>765</v>
      </c>
      <c r="NU33" s="96" t="s">
        <v>765</v>
      </c>
      <c r="NV33" s="96" t="s">
        <v>765</v>
      </c>
      <c r="NW33" s="96" t="s">
        <v>765</v>
      </c>
      <c r="NZ33" s="154">
        <v>0.08</v>
      </c>
      <c r="OA33" s="96">
        <v>33.609283564752452</v>
      </c>
      <c r="OB33" s="96">
        <v>33.609279672285481</v>
      </c>
      <c r="OC33" s="96">
        <v>33.60927290815372</v>
      </c>
      <c r="OD33" s="96">
        <v>33.609272908153727</v>
      </c>
      <c r="OE33" s="96">
        <v>33.609279672285481</v>
      </c>
      <c r="OF33" s="96">
        <v>33.60927290815372</v>
      </c>
      <c r="OG33" s="96">
        <v>33.609279466060634</v>
      </c>
      <c r="OH33" s="96">
        <v>33.609279466060634</v>
      </c>
      <c r="OI33" s="96">
        <v>33.609283564752452</v>
      </c>
      <c r="OJ33" s="96">
        <v>33.609270858807811</v>
      </c>
      <c r="OK33" s="96">
        <v>35.518890687026094</v>
      </c>
      <c r="OL33" s="96">
        <v>33.609279466060634</v>
      </c>
      <c r="OM33" s="96">
        <v>33.609279466060634</v>
      </c>
      <c r="ON33" s="96">
        <v>33.609283564752452</v>
      </c>
      <c r="OO33" s="96">
        <v>33.60927290815372</v>
      </c>
      <c r="OP33" s="96">
        <v>33.609279672285481</v>
      </c>
      <c r="OQ33" s="96">
        <v>33.609288278248037</v>
      </c>
      <c r="OR33" s="96">
        <v>35.518902158969652</v>
      </c>
      <c r="OS33" s="96">
        <v>35.518888954397283</v>
      </c>
      <c r="OT33" s="96">
        <v>33.60927290815372</v>
      </c>
      <c r="OU33" s="96">
        <v>33.609283763326118</v>
      </c>
      <c r="OV33" s="96">
        <v>33.60927290815372</v>
      </c>
      <c r="OW33" s="96">
        <v>35.518897617541349</v>
      </c>
      <c r="OX33" s="96">
        <v>35.518897617541349</v>
      </c>
      <c r="OY33" s="96">
        <v>33.60927290815372</v>
      </c>
      <c r="OZ33" s="96">
        <v>38.117833908028004</v>
      </c>
      <c r="PA33" s="96">
        <v>33.60927290815372</v>
      </c>
      <c r="PB33" s="96">
        <v>0</v>
      </c>
      <c r="PC33" s="96">
        <v>0</v>
      </c>
      <c r="PD33" s="96">
        <v>0</v>
      </c>
      <c r="PE33" s="96">
        <v>0</v>
      </c>
      <c r="PF33" s="96">
        <v>0</v>
      </c>
      <c r="PG33" s="96">
        <v>0</v>
      </c>
      <c r="PH33" s="96">
        <v>0</v>
      </c>
      <c r="PI33" s="96">
        <v>0</v>
      </c>
      <c r="PJ33" s="96">
        <v>0</v>
      </c>
      <c r="PK33" s="96">
        <v>0</v>
      </c>
      <c r="PL33" s="96">
        <v>0</v>
      </c>
      <c r="PM33" s="96">
        <v>0</v>
      </c>
      <c r="PN33" s="96">
        <v>0</v>
      </c>
      <c r="PO33" s="96">
        <v>0</v>
      </c>
      <c r="PP33" s="96">
        <v>0</v>
      </c>
      <c r="PQ33" s="96">
        <v>0</v>
      </c>
      <c r="PR33" s="96">
        <v>0</v>
      </c>
      <c r="PS33" s="96">
        <v>0</v>
      </c>
      <c r="PT33" s="96">
        <v>0</v>
      </c>
      <c r="PU33" s="96">
        <v>0</v>
      </c>
      <c r="PV33" s="96">
        <v>0</v>
      </c>
      <c r="PW33" s="96">
        <v>0</v>
      </c>
      <c r="PX33" s="96">
        <v>0</v>
      </c>
      <c r="PY33" s="96">
        <v>0</v>
      </c>
      <c r="PZ33" s="96">
        <v>0</v>
      </c>
      <c r="QA33" s="96">
        <v>0</v>
      </c>
      <c r="QB33" s="96">
        <v>0</v>
      </c>
      <c r="QC33" s="96">
        <v>0</v>
      </c>
      <c r="QD33" s="96">
        <v>0</v>
      </c>
      <c r="QE33" s="96">
        <v>0</v>
      </c>
      <c r="QF33" s="96">
        <v>0</v>
      </c>
      <c r="QG33" s="96">
        <v>0</v>
      </c>
      <c r="QH33" s="96">
        <v>0</v>
      </c>
      <c r="QI33" s="96">
        <v>0</v>
      </c>
      <c r="QJ33" s="96">
        <v>0</v>
      </c>
      <c r="QK33" s="96">
        <v>0</v>
      </c>
      <c r="QL33" s="96">
        <v>0</v>
      </c>
      <c r="QM33" s="96">
        <v>0</v>
      </c>
      <c r="QN33" s="96">
        <v>0</v>
      </c>
      <c r="QO33" s="96">
        <v>0</v>
      </c>
      <c r="QP33" s="96">
        <v>0</v>
      </c>
      <c r="QQ33" s="96">
        <v>0</v>
      </c>
      <c r="QR33" s="96">
        <v>0</v>
      </c>
      <c r="QS33" s="96">
        <v>0</v>
      </c>
      <c r="QT33" s="96">
        <v>0</v>
      </c>
      <c r="QU33" s="96">
        <v>0</v>
      </c>
      <c r="QV33" s="96">
        <v>0</v>
      </c>
      <c r="QW33" s="96">
        <v>0</v>
      </c>
      <c r="QX33" s="96">
        <v>0</v>
      </c>
      <c r="QY33" s="96">
        <v>0</v>
      </c>
      <c r="QZ33" s="96">
        <v>0</v>
      </c>
      <c r="RA33" s="96">
        <v>0</v>
      </c>
      <c r="RB33" s="96">
        <v>0</v>
      </c>
      <c r="RC33" s="96">
        <v>0</v>
      </c>
      <c r="RD33" s="96">
        <v>33.609283564752452</v>
      </c>
      <c r="RE33" s="96">
        <v>33.609279672285481</v>
      </c>
      <c r="RF33" s="96">
        <v>33.60927290815372</v>
      </c>
      <c r="RG33" s="96">
        <v>33.609272908153727</v>
      </c>
      <c r="RH33" s="96">
        <v>33.609279672285481</v>
      </c>
      <c r="RI33" s="96">
        <v>33.60927290815372</v>
      </c>
      <c r="RJ33" s="96">
        <v>33.609279466060634</v>
      </c>
      <c r="RK33" s="96">
        <v>33.609279466060634</v>
      </c>
      <c r="RL33" s="96">
        <v>33.609283564752452</v>
      </c>
      <c r="RM33" s="96">
        <v>33.609270858807811</v>
      </c>
      <c r="RN33" s="96">
        <v>35.518890687026094</v>
      </c>
      <c r="RO33" s="96">
        <v>33.609279466060634</v>
      </c>
      <c r="RP33" s="96">
        <v>33.609279466060634</v>
      </c>
      <c r="RQ33" s="96">
        <v>33.609283564752452</v>
      </c>
      <c r="RR33" s="96">
        <v>33.60927290815372</v>
      </c>
      <c r="RS33" s="96">
        <v>33.609279672285481</v>
      </c>
      <c r="RT33" s="96">
        <v>33.609288278248037</v>
      </c>
      <c r="RU33" s="96">
        <v>35.518902158969652</v>
      </c>
      <c r="RV33" s="96">
        <v>35.518888954397283</v>
      </c>
      <c r="RW33" s="96">
        <v>33.60927290815372</v>
      </c>
      <c r="RX33" s="96">
        <v>33.609283763326118</v>
      </c>
      <c r="RY33" s="96">
        <v>33.60927290815372</v>
      </c>
      <c r="RZ33" s="96">
        <v>35.518897617541349</v>
      </c>
      <c r="SA33" s="96">
        <v>35.518897617541349</v>
      </c>
      <c r="SB33" s="96">
        <v>33.60927290815372</v>
      </c>
      <c r="SC33" s="96">
        <v>38.117833908028004</v>
      </c>
      <c r="SD33" s="96">
        <v>33.60927290815372</v>
      </c>
      <c r="SE33" s="96">
        <v>33.974601864369326</v>
      </c>
      <c r="SF33" s="96">
        <v>33.974597929592932</v>
      </c>
      <c r="SG33" s="96">
        <v>33.974591091938002</v>
      </c>
      <c r="SH33" s="96">
        <v>33.974591091938009</v>
      </c>
      <c r="SI33" s="96">
        <v>33.974597929592932</v>
      </c>
      <c r="SJ33" s="96">
        <v>33.974591091938002</v>
      </c>
      <c r="SK33" s="96">
        <v>33.974597721126507</v>
      </c>
      <c r="SL33" s="96">
        <v>33.974597721126507</v>
      </c>
      <c r="SM33" s="96">
        <v>33.974601864369326</v>
      </c>
      <c r="SN33" s="96">
        <v>33.974589020316593</v>
      </c>
      <c r="SO33" s="96">
        <v>33.974591091938002</v>
      </c>
      <c r="SP33" s="96">
        <v>33.974597721126507</v>
      </c>
      <c r="SQ33" s="96">
        <v>33.974597721126507</v>
      </c>
      <c r="SR33" s="96">
        <v>33.974601864369326</v>
      </c>
      <c r="SS33" s="96">
        <v>33.974591091938002</v>
      </c>
      <c r="ST33" s="96">
        <v>33.974597929592932</v>
      </c>
      <c r="SU33" s="96">
        <v>33.97460662909856</v>
      </c>
      <c r="SV33" s="96">
        <v>33.974602065101408</v>
      </c>
      <c r="SW33" s="96">
        <v>33.974589434640883</v>
      </c>
      <c r="SX33" s="96">
        <v>33.974591091938002</v>
      </c>
      <c r="SY33" s="96">
        <v>33.974602065101401</v>
      </c>
      <c r="SZ33" s="96">
        <v>33.974591091938002</v>
      </c>
      <c r="TA33" s="96">
        <v>33.974597721126507</v>
      </c>
      <c r="TB33" s="96">
        <v>33.974597721126507</v>
      </c>
      <c r="TC33" s="96">
        <v>33.974591091938002</v>
      </c>
      <c r="TD33" s="96">
        <v>33.974591091938002</v>
      </c>
      <c r="TE33" s="96">
        <v>33.974591091938002</v>
      </c>
    </row>
    <row r="34" spans="1:525" s="112" customFormat="1" ht="15" customHeight="1" x14ac:dyDescent="0.2">
      <c r="A34" s="16" t="s">
        <v>99</v>
      </c>
      <c r="B34" s="16" t="s">
        <v>36</v>
      </c>
      <c r="C34" s="20">
        <v>100300699</v>
      </c>
      <c r="D34" s="19" t="s">
        <v>6</v>
      </c>
      <c r="E34" s="20" t="s">
        <v>199</v>
      </c>
      <c r="F34" s="157" t="s">
        <v>77</v>
      </c>
      <c r="G34" s="20">
        <v>60</v>
      </c>
      <c r="H34" s="20"/>
      <c r="I34" s="157" t="s">
        <v>123</v>
      </c>
      <c r="J34" s="20" t="s">
        <v>114</v>
      </c>
      <c r="K34" s="158" t="s">
        <v>108</v>
      </c>
      <c r="L34" s="20" t="s">
        <v>62</v>
      </c>
      <c r="M34" s="20" t="s">
        <v>35</v>
      </c>
      <c r="N34" s="156" t="s">
        <v>76</v>
      </c>
      <c r="O34" s="156" t="s">
        <v>140</v>
      </c>
      <c r="P34" s="156">
        <v>5</v>
      </c>
      <c r="Q34" s="156" t="s">
        <v>34</v>
      </c>
      <c r="R34" s="156" t="s">
        <v>23</v>
      </c>
      <c r="S34" s="159">
        <v>0</v>
      </c>
      <c r="T34" s="160">
        <v>0</v>
      </c>
      <c r="U34" s="96">
        <v>46.37</v>
      </c>
      <c r="V34" s="154">
        <v>0</v>
      </c>
      <c r="W34" s="154">
        <v>0</v>
      </c>
      <c r="X34" s="153"/>
      <c r="Y34" s="154">
        <v>0.19</v>
      </c>
      <c r="Z34" s="154">
        <v>0.20499999999999999</v>
      </c>
      <c r="AA34" s="154">
        <v>0.2</v>
      </c>
      <c r="AB34" s="154">
        <v>0.18</v>
      </c>
      <c r="AC34" s="154">
        <v>0.20499999999999999</v>
      </c>
      <c r="AD34" s="154">
        <v>0.2</v>
      </c>
      <c r="AE34" s="154">
        <v>0.17</v>
      </c>
      <c r="AF34" s="154">
        <v>0.17</v>
      </c>
      <c r="AG34" s="154">
        <v>0.19</v>
      </c>
      <c r="AH34" s="154">
        <v>0.23</v>
      </c>
      <c r="AI34" s="154">
        <v>0.18</v>
      </c>
      <c r="AJ34" s="154">
        <v>0.17</v>
      </c>
      <c r="AK34" s="154">
        <v>0.17</v>
      </c>
      <c r="AL34" s="154">
        <v>0.19</v>
      </c>
      <c r="AM34" s="154">
        <v>0.2</v>
      </c>
      <c r="AN34" s="154">
        <v>0.20499999999999999</v>
      </c>
      <c r="AO34" s="154">
        <v>0.22500000000000001</v>
      </c>
      <c r="AP34" s="154">
        <v>0.19500000000000001</v>
      </c>
      <c r="AQ34" s="154">
        <v>0.22</v>
      </c>
      <c r="AR34" s="154">
        <v>0.2</v>
      </c>
      <c r="AS34" s="154">
        <v>0.19500000000000001</v>
      </c>
      <c r="AT34" s="154">
        <v>0.2</v>
      </c>
      <c r="AU34" s="154">
        <v>0.17</v>
      </c>
      <c r="AV34" s="154">
        <v>0.17</v>
      </c>
      <c r="AW34" s="154">
        <v>0.2</v>
      </c>
      <c r="AX34" s="154">
        <v>0.18</v>
      </c>
      <c r="AY34" s="154">
        <v>0.2</v>
      </c>
      <c r="AZ34" s="154">
        <v>7.0000000000000007E-2</v>
      </c>
      <c r="BA34" s="154">
        <v>7.0000000000000007E-2</v>
      </c>
      <c r="BB34" s="154">
        <v>7.0000000000000007E-2</v>
      </c>
      <c r="BC34" s="154">
        <v>7.0000000000000007E-2</v>
      </c>
      <c r="BD34" s="154">
        <v>7.0000000000000007E-2</v>
      </c>
      <c r="BE34" s="154">
        <v>7.0000000000000007E-2</v>
      </c>
      <c r="BF34" s="154">
        <v>7.0000000000000007E-2</v>
      </c>
      <c r="BG34" s="154">
        <v>7.0000000000000007E-2</v>
      </c>
      <c r="BH34" s="154">
        <v>7.0000000000000007E-2</v>
      </c>
      <c r="BI34" s="154">
        <v>7.0000000000000007E-2</v>
      </c>
      <c r="BJ34" s="154">
        <v>0.12</v>
      </c>
      <c r="BK34" s="154">
        <v>7.0000000000000007E-2</v>
      </c>
      <c r="BL34" s="154">
        <v>7.0000000000000007E-2</v>
      </c>
      <c r="BM34" s="154">
        <v>7.0000000000000007E-2</v>
      </c>
      <c r="BN34" s="154">
        <v>7.0000000000000007E-2</v>
      </c>
      <c r="BO34" s="154">
        <v>7.0000000000000007E-2</v>
      </c>
      <c r="BP34" s="154">
        <v>7.0000000000000007E-2</v>
      </c>
      <c r="BQ34" s="154">
        <v>0.12</v>
      </c>
      <c r="BR34" s="154">
        <v>0.12</v>
      </c>
      <c r="BS34" s="154">
        <v>7.0000000000000007E-2</v>
      </c>
      <c r="BT34" s="154">
        <v>7.0000000000000007E-2</v>
      </c>
      <c r="BU34" s="154">
        <v>7.0000000000000007E-2</v>
      </c>
      <c r="BV34" s="154">
        <v>0.12</v>
      </c>
      <c r="BW34" s="154">
        <v>0.12</v>
      </c>
      <c r="BX34" s="154">
        <v>7.0000000000000007E-2</v>
      </c>
      <c r="BY34" s="154">
        <v>0.18</v>
      </c>
      <c r="BZ34" s="154">
        <v>7.0000000000000007E-2</v>
      </c>
      <c r="CA34" s="154" t="s">
        <v>369</v>
      </c>
      <c r="CB34" s="154" t="s">
        <v>425</v>
      </c>
      <c r="CC34" s="154" t="s">
        <v>369</v>
      </c>
      <c r="CD34" s="154" t="s">
        <v>425</v>
      </c>
      <c r="CE34" s="154" t="s">
        <v>425</v>
      </c>
      <c r="CF34" s="154" t="s">
        <v>369</v>
      </c>
      <c r="CG34" s="154" t="s">
        <v>369</v>
      </c>
      <c r="CH34" s="154" t="s">
        <v>425</v>
      </c>
      <c r="CI34" s="154" t="s">
        <v>369</v>
      </c>
      <c r="CJ34" s="154" t="s">
        <v>425</v>
      </c>
      <c r="CK34" s="154" t="s">
        <v>425</v>
      </c>
      <c r="CL34" s="154" t="s">
        <v>425</v>
      </c>
      <c r="CM34" s="154" t="s">
        <v>425</v>
      </c>
      <c r="CN34" s="154" t="s">
        <v>369</v>
      </c>
      <c r="CO34" s="154" t="s">
        <v>369</v>
      </c>
      <c r="CP34" s="154" t="s">
        <v>425</v>
      </c>
      <c r="CQ34" s="154" t="s">
        <v>369</v>
      </c>
      <c r="CR34" s="154" t="s">
        <v>369</v>
      </c>
      <c r="CS34" s="154" t="s">
        <v>425</v>
      </c>
      <c r="CT34" s="154" t="s">
        <v>369</v>
      </c>
      <c r="CU34" s="154" t="s">
        <v>369</v>
      </c>
      <c r="CV34" s="154" t="s">
        <v>369</v>
      </c>
      <c r="CW34" s="154" t="s">
        <v>369</v>
      </c>
      <c r="CX34" s="154" t="s">
        <v>369</v>
      </c>
      <c r="CY34" s="154" t="s">
        <v>369</v>
      </c>
      <c r="CZ34" s="154" t="s">
        <v>369</v>
      </c>
      <c r="DA34" s="154" t="s">
        <v>369</v>
      </c>
      <c r="DB34" s="154" t="s">
        <v>369</v>
      </c>
      <c r="DC34" s="154" t="s">
        <v>425</v>
      </c>
      <c r="DD34" s="154" t="s">
        <v>369</v>
      </c>
      <c r="DE34" s="154" t="s">
        <v>425</v>
      </c>
      <c r="DF34" s="154" t="s">
        <v>425</v>
      </c>
      <c r="DG34" s="154" t="s">
        <v>369</v>
      </c>
      <c r="DH34" s="154" t="s">
        <v>369</v>
      </c>
      <c r="DI34" s="154" t="s">
        <v>425</v>
      </c>
      <c r="DJ34" s="154" t="s">
        <v>369</v>
      </c>
      <c r="DK34" s="154" t="s">
        <v>425</v>
      </c>
      <c r="DL34" s="154" t="s">
        <v>425</v>
      </c>
      <c r="DM34" s="154" t="s">
        <v>425</v>
      </c>
      <c r="DN34" s="154" t="s">
        <v>425</v>
      </c>
      <c r="DO34" s="154" t="s">
        <v>369</v>
      </c>
      <c r="DP34" s="154" t="s">
        <v>369</v>
      </c>
      <c r="DQ34" s="154" t="s">
        <v>425</v>
      </c>
      <c r="DR34" s="154" t="s">
        <v>369</v>
      </c>
      <c r="DS34" s="154" t="s">
        <v>369</v>
      </c>
      <c r="DT34" s="154" t="s">
        <v>425</v>
      </c>
      <c r="DU34" s="154" t="s">
        <v>369</v>
      </c>
      <c r="DV34" s="154" t="s">
        <v>369</v>
      </c>
      <c r="DW34" s="154" t="s">
        <v>369</v>
      </c>
      <c r="DX34" s="154" t="s">
        <v>369</v>
      </c>
      <c r="DY34" s="154" t="s">
        <v>369</v>
      </c>
      <c r="DZ34" s="154" t="s">
        <v>369</v>
      </c>
      <c r="EA34" s="154" t="s">
        <v>369</v>
      </c>
      <c r="EB34" s="154" t="s">
        <v>369</v>
      </c>
      <c r="EC34" s="154" t="s">
        <v>369</v>
      </c>
      <c r="ED34" s="154" t="s">
        <v>425</v>
      </c>
      <c r="EE34" s="154" t="s">
        <v>369</v>
      </c>
      <c r="EF34" s="154" t="s">
        <v>425</v>
      </c>
      <c r="EG34" s="154" t="s">
        <v>425</v>
      </c>
      <c r="EH34" s="154" t="s">
        <v>369</v>
      </c>
      <c r="EI34" s="154" t="s">
        <v>369</v>
      </c>
      <c r="EJ34" s="154" t="s">
        <v>425</v>
      </c>
      <c r="EK34" s="154" t="s">
        <v>369</v>
      </c>
      <c r="EL34" s="154" t="s">
        <v>425</v>
      </c>
      <c r="EM34" s="154" t="s">
        <v>425</v>
      </c>
      <c r="EN34" s="154" t="s">
        <v>425</v>
      </c>
      <c r="EO34" s="154" t="s">
        <v>425</v>
      </c>
      <c r="EP34" s="154" t="s">
        <v>369</v>
      </c>
      <c r="EQ34" s="154" t="s">
        <v>369</v>
      </c>
      <c r="ER34" s="154" t="s">
        <v>425</v>
      </c>
      <c r="ES34" s="154" t="s">
        <v>369</v>
      </c>
      <c r="ET34" s="154" t="s">
        <v>369</v>
      </c>
      <c r="EU34" s="154" t="s">
        <v>425</v>
      </c>
      <c r="EV34" s="154" t="s">
        <v>369</v>
      </c>
      <c r="EW34" s="154" t="s">
        <v>369</v>
      </c>
      <c r="EX34" s="154" t="s">
        <v>369</v>
      </c>
      <c r="EY34" s="154" t="s">
        <v>369</v>
      </c>
      <c r="EZ34" s="154" t="s">
        <v>369</v>
      </c>
      <c r="FA34" s="154" t="s">
        <v>369</v>
      </c>
      <c r="FB34" s="154" t="s">
        <v>369</v>
      </c>
      <c r="FC34" s="154" t="s">
        <v>369</v>
      </c>
      <c r="FD34" s="161">
        <v>0.12903225806451601</v>
      </c>
      <c r="FE34" s="161">
        <v>0.14516129032258052</v>
      </c>
      <c r="FF34" s="161">
        <v>0.13978494623655902</v>
      </c>
      <c r="FG34" s="161">
        <v>0.11827956989247301</v>
      </c>
      <c r="FH34" s="161">
        <v>0.14516129032258052</v>
      </c>
      <c r="FI34" s="161">
        <v>0.13978494623655902</v>
      </c>
      <c r="FJ34" s="161">
        <v>0.10752688172043012</v>
      </c>
      <c r="FK34" s="161">
        <v>0.10752688172043012</v>
      </c>
      <c r="FL34" s="161">
        <v>0.12903225806451601</v>
      </c>
      <c r="FM34" s="161">
        <v>0.17204301075268813</v>
      </c>
      <c r="FN34" s="161">
        <v>6.8181818181818121E-2</v>
      </c>
      <c r="FO34" s="161">
        <v>0.10752688172043012</v>
      </c>
      <c r="FP34" s="161">
        <v>0.10752688172043012</v>
      </c>
      <c r="FQ34" s="161">
        <v>0.12903225806451601</v>
      </c>
      <c r="FR34" s="161">
        <v>0.13978494623655902</v>
      </c>
      <c r="FS34" s="161">
        <v>0.14516129032258052</v>
      </c>
      <c r="FT34" s="161">
        <v>0.16666666666666663</v>
      </c>
      <c r="FU34" s="161">
        <v>8.5227272727272818E-2</v>
      </c>
      <c r="FV34" s="161">
        <v>0.11363636363636365</v>
      </c>
      <c r="FW34" s="161">
        <v>0.13978494623655902</v>
      </c>
      <c r="FX34" s="161">
        <v>0.13440860215053763</v>
      </c>
      <c r="FY34" s="161">
        <v>0.13978494623655902</v>
      </c>
      <c r="FZ34" s="161">
        <v>5.6818181818181879E-2</v>
      </c>
      <c r="GA34" s="161">
        <v>5.6818181818181879E-2</v>
      </c>
      <c r="GB34" s="161">
        <v>0.13978494623655902</v>
      </c>
      <c r="GC34" s="161">
        <v>0</v>
      </c>
      <c r="GD34" s="161">
        <v>0.13978494623655902</v>
      </c>
      <c r="GE34" s="96">
        <v>40.502317385404005</v>
      </c>
      <c r="GF34" s="96">
        <v>41.266507273762471</v>
      </c>
      <c r="GG34" s="96">
        <v>41.008583350000002</v>
      </c>
      <c r="GH34" s="96">
        <v>40.008374000000003</v>
      </c>
      <c r="GI34" s="96">
        <v>41.266507273762471</v>
      </c>
      <c r="GJ34" s="96">
        <v>41.008583350000002</v>
      </c>
      <c r="GK34" s="96">
        <v>39.526353110048007</v>
      </c>
      <c r="GL34" s="96">
        <v>39.526353110048007</v>
      </c>
      <c r="GM34" s="96">
        <v>40.502317385404005</v>
      </c>
      <c r="GN34" s="96">
        <v>42.606317765690001</v>
      </c>
      <c r="GO34" s="96">
        <v>40.008374000000003</v>
      </c>
      <c r="GP34" s="96">
        <v>39.526353110048007</v>
      </c>
      <c r="GQ34" s="96">
        <v>39.526353110048007</v>
      </c>
      <c r="GR34" s="96">
        <v>40.502317385404005</v>
      </c>
      <c r="GS34" s="96">
        <v>41.008583350000002</v>
      </c>
      <c r="GT34" s="96">
        <v>41.266507273762471</v>
      </c>
      <c r="GU34" s="96">
        <v>42.331460236310008</v>
      </c>
      <c r="GV34" s="96">
        <v>40.753884814919324</v>
      </c>
      <c r="GW34" s="96">
        <v>42.060083435468009</v>
      </c>
      <c r="GX34" s="96">
        <v>41.008583350000002</v>
      </c>
      <c r="GY34" s="96">
        <v>40.753884814919324</v>
      </c>
      <c r="GZ34" s="96">
        <v>41.008583350000002</v>
      </c>
      <c r="HA34" s="96">
        <v>39.526353110048007</v>
      </c>
      <c r="HB34" s="96">
        <v>39.526353110048007</v>
      </c>
      <c r="HC34" s="96">
        <v>41.008583350000002</v>
      </c>
      <c r="HD34" s="96">
        <v>40.008374000000003</v>
      </c>
      <c r="HE34" s="96">
        <v>41.008583350000002</v>
      </c>
      <c r="HF34" s="96">
        <v>55.992077761501235</v>
      </c>
      <c r="HG34" s="96">
        <v>57.048525451799073</v>
      </c>
      <c r="HH34" s="96">
        <v>56.691960758020244</v>
      </c>
      <c r="HI34" s="96">
        <v>55.309230007824624</v>
      </c>
      <c r="HJ34" s="96">
        <v>57.048525451799073</v>
      </c>
      <c r="HK34" s="96">
        <v>56.691960758020244</v>
      </c>
      <c r="HL34" s="96">
        <v>54.642864404690357</v>
      </c>
      <c r="HM34" s="96">
        <v>54.642864404690357</v>
      </c>
      <c r="HN34" s="96">
        <v>55.992077761501235</v>
      </c>
      <c r="HO34" s="96">
        <v>58.900734858382712</v>
      </c>
      <c r="HP34" s="96">
        <v>55.309230007824624</v>
      </c>
      <c r="HQ34" s="96">
        <v>54.642864404690357</v>
      </c>
      <c r="HR34" s="96">
        <v>54.642864404690357</v>
      </c>
      <c r="HS34" s="96">
        <v>55.992077761501235</v>
      </c>
      <c r="HT34" s="96">
        <v>56.691960758020244</v>
      </c>
      <c r="HU34" s="96">
        <v>57.048525451799073</v>
      </c>
      <c r="HV34" s="96">
        <v>58.52076044822897</v>
      </c>
      <c r="HW34" s="96">
        <v>56.339854974880112</v>
      </c>
      <c r="HX34" s="96">
        <v>58.145597941085896</v>
      </c>
      <c r="HY34" s="96">
        <v>56.691960758020244</v>
      </c>
      <c r="HZ34" s="96">
        <v>56.339854974880112</v>
      </c>
      <c r="IA34" s="96">
        <v>56.691960758020244</v>
      </c>
      <c r="IB34" s="96">
        <v>54.642864404690357</v>
      </c>
      <c r="IC34" s="96">
        <v>54.642864404690357</v>
      </c>
      <c r="ID34" s="96">
        <v>56.691960758020244</v>
      </c>
      <c r="IE34" s="96">
        <v>55.309230007824624</v>
      </c>
      <c r="IF34" s="96">
        <v>56.691960758020244</v>
      </c>
      <c r="IG34" s="161">
        <v>0</v>
      </c>
      <c r="IH34" s="161">
        <v>5.3763440860215006E-2</v>
      </c>
      <c r="II34" s="161">
        <v>0.10752688172043012</v>
      </c>
      <c r="IJ34" s="161">
        <v>0.11290322580645162</v>
      </c>
      <c r="IK34" s="161">
        <v>0.11827956989247301</v>
      </c>
      <c r="IL34" s="161">
        <v>0.12903225806451601</v>
      </c>
      <c r="IM34" s="161">
        <v>0.13440860215053763</v>
      </c>
      <c r="IN34" s="161">
        <v>0.13978494623655902</v>
      </c>
      <c r="IO34" s="161">
        <v>0.14516129032258052</v>
      </c>
      <c r="IP34" s="161">
        <v>0.15053763440860202</v>
      </c>
      <c r="IQ34" s="161">
        <v>0.16129032258064513</v>
      </c>
      <c r="IR34" s="161">
        <v>0.16666666666666663</v>
      </c>
      <c r="IS34" s="161">
        <v>0.17204301075268813</v>
      </c>
      <c r="IT34" s="161">
        <v>5.3763440860215006E-2</v>
      </c>
      <c r="IU34" s="161">
        <v>0.10752688172043012</v>
      </c>
      <c r="IV34" s="161">
        <v>0.11290322580645162</v>
      </c>
      <c r="IW34" s="161">
        <v>0.11827956989247301</v>
      </c>
      <c r="IX34" s="161">
        <v>0.12903225806451601</v>
      </c>
      <c r="IY34" s="161">
        <v>0.13440860215053763</v>
      </c>
      <c r="IZ34" s="161">
        <v>0.13978494623655902</v>
      </c>
      <c r="JA34" s="161">
        <v>0.15053763440860202</v>
      </c>
      <c r="JB34" s="161">
        <v>0.16129032258064513</v>
      </c>
      <c r="JC34" s="97">
        <v>32.806866679999999</v>
      </c>
      <c r="JD34" s="97">
        <v>37.280523043932007</v>
      </c>
      <c r="JE34" s="97">
        <v>39.526353110048007</v>
      </c>
      <c r="JF34" s="97">
        <v>39.765883245186004</v>
      </c>
      <c r="JG34" s="97">
        <v>40.008374000000003</v>
      </c>
      <c r="JH34" s="97">
        <v>40.502317385404005</v>
      </c>
      <c r="JI34" s="97">
        <v>40.753884814919324</v>
      </c>
      <c r="JJ34" s="97">
        <v>41.008583350000002</v>
      </c>
      <c r="JK34" s="97">
        <v>41.266507273762471</v>
      </c>
      <c r="JL34" s="97">
        <v>41.527692002650006</v>
      </c>
      <c r="JM34" s="97">
        <v>42.060083435468009</v>
      </c>
      <c r="JN34" s="97">
        <v>42.331460236310008</v>
      </c>
      <c r="JO34" s="97">
        <v>42.606317765690001</v>
      </c>
      <c r="JP34" s="97">
        <v>37.280523043932007</v>
      </c>
      <c r="JQ34" s="97">
        <v>39.526353110048007</v>
      </c>
      <c r="JR34" s="97">
        <v>39.765883245186004</v>
      </c>
      <c r="JS34" s="97">
        <v>40.008374000000003</v>
      </c>
      <c r="JT34" s="97">
        <v>40.502317385404005</v>
      </c>
      <c r="JU34" s="97">
        <v>40.753884814919324</v>
      </c>
      <c r="JV34" s="97">
        <v>41.008583350000002</v>
      </c>
      <c r="JW34" s="97">
        <v>41.527692002650006</v>
      </c>
      <c r="JX34" s="97">
        <v>42.060083435468009</v>
      </c>
      <c r="JY34" s="96">
        <v>45.353568606416189</v>
      </c>
      <c r="JZ34" s="96">
        <v>51.538136087431134</v>
      </c>
      <c r="KA34" s="96">
        <v>54.642864404690357</v>
      </c>
      <c r="KB34" s="96">
        <v>54.974000764747203</v>
      </c>
      <c r="KC34" s="96">
        <v>55.309230007824624</v>
      </c>
      <c r="KD34" s="96">
        <v>55.992077761501235</v>
      </c>
      <c r="KE34" s="96">
        <v>56.339854974880112</v>
      </c>
      <c r="KF34" s="96">
        <v>56.691960758020244</v>
      </c>
      <c r="KG34" s="96">
        <v>57.048525451799073</v>
      </c>
      <c r="KH34" s="96">
        <v>57.409598017371771</v>
      </c>
      <c r="KI34" s="96">
        <v>58.145597941085896</v>
      </c>
      <c r="KJ34" s="96">
        <v>58.52076044822897</v>
      </c>
      <c r="KK34" s="96">
        <v>58.900734858382712</v>
      </c>
      <c r="KL34" s="96">
        <v>51.538136087431134</v>
      </c>
      <c r="KM34" s="96">
        <v>54.642864404690357</v>
      </c>
      <c r="KN34" s="96">
        <v>54.974000764747203</v>
      </c>
      <c r="KO34" s="96">
        <v>55.309230007824624</v>
      </c>
      <c r="KP34" s="96">
        <v>55.992077761501235</v>
      </c>
      <c r="KQ34" s="96">
        <v>56.339854974880112</v>
      </c>
      <c r="KR34" s="96">
        <v>56.691960758020244</v>
      </c>
      <c r="KS34" s="96">
        <v>57.409598017371771</v>
      </c>
      <c r="KT34" s="96">
        <v>58.145597941085896</v>
      </c>
      <c r="KU34" s="161" t="s">
        <v>765</v>
      </c>
      <c r="KV34" s="161" t="s">
        <v>765</v>
      </c>
      <c r="KW34" s="161" t="s">
        <v>765</v>
      </c>
      <c r="KX34" s="161" t="s">
        <v>765</v>
      </c>
      <c r="KY34" s="161" t="s">
        <v>765</v>
      </c>
      <c r="KZ34" s="161" t="s">
        <v>765</v>
      </c>
      <c r="LA34" s="161" t="s">
        <v>765</v>
      </c>
      <c r="LB34" s="161" t="s">
        <v>765</v>
      </c>
      <c r="LC34" s="161" t="s">
        <v>765</v>
      </c>
      <c r="LD34" s="161" t="s">
        <v>765</v>
      </c>
      <c r="LE34" s="161">
        <v>6.8181818181818121E-2</v>
      </c>
      <c r="LF34" s="161" t="s">
        <v>765</v>
      </c>
      <c r="LG34" s="161" t="s">
        <v>765</v>
      </c>
      <c r="LH34" s="161" t="s">
        <v>765</v>
      </c>
      <c r="LI34" s="161" t="s">
        <v>765</v>
      </c>
      <c r="LJ34" s="161" t="s">
        <v>765</v>
      </c>
      <c r="LK34" s="161" t="s">
        <v>765</v>
      </c>
      <c r="LL34" s="161">
        <v>8.5227272727272818E-2</v>
      </c>
      <c r="LM34" s="161">
        <v>0.11363636363636365</v>
      </c>
      <c r="LN34" s="161" t="s">
        <v>765</v>
      </c>
      <c r="LO34" s="161" t="s">
        <v>765</v>
      </c>
      <c r="LP34" s="161" t="s">
        <v>765</v>
      </c>
      <c r="LQ34" s="161">
        <v>5.6818181818181879E-2</v>
      </c>
      <c r="LR34" s="161">
        <v>5.6818181818181879E-2</v>
      </c>
      <c r="LS34" s="161" t="s">
        <v>765</v>
      </c>
      <c r="LT34" s="161">
        <v>0</v>
      </c>
      <c r="LU34" s="161" t="s">
        <v>765</v>
      </c>
      <c r="LV34" s="96" t="s">
        <v>765</v>
      </c>
      <c r="LW34" s="96" t="s">
        <v>765</v>
      </c>
      <c r="LX34" s="96" t="s">
        <v>765</v>
      </c>
      <c r="LY34" s="96" t="s">
        <v>765</v>
      </c>
      <c r="LZ34" s="96" t="s">
        <v>765</v>
      </c>
      <c r="MA34" s="96" t="s">
        <v>765</v>
      </c>
      <c r="MB34" s="96" t="s">
        <v>765</v>
      </c>
      <c r="MC34" s="96" t="s">
        <v>765</v>
      </c>
      <c r="MD34" s="96" t="s">
        <v>765</v>
      </c>
      <c r="ME34" s="96" t="s">
        <v>765</v>
      </c>
      <c r="MF34" s="96" t="s">
        <v>765</v>
      </c>
      <c r="MG34" s="96" t="s">
        <v>765</v>
      </c>
      <c r="MH34" s="96" t="s">
        <v>765</v>
      </c>
      <c r="MI34" s="96" t="s">
        <v>765</v>
      </c>
      <c r="MJ34" s="96" t="s">
        <v>765</v>
      </c>
      <c r="MK34" s="96" t="s">
        <v>765</v>
      </c>
      <c r="ML34" s="96" t="s">
        <v>765</v>
      </c>
      <c r="MM34" s="96" t="s">
        <v>765</v>
      </c>
      <c r="MN34" s="96" t="s">
        <v>765</v>
      </c>
      <c r="MO34" s="96" t="s">
        <v>765</v>
      </c>
      <c r="MP34" s="96" t="s">
        <v>765</v>
      </c>
      <c r="MQ34" s="96" t="s">
        <v>765</v>
      </c>
      <c r="MR34" s="96" t="s">
        <v>765</v>
      </c>
      <c r="MS34" s="96" t="s">
        <v>765</v>
      </c>
      <c r="MT34" s="96" t="s">
        <v>765</v>
      </c>
      <c r="MU34" s="96" t="s">
        <v>765</v>
      </c>
      <c r="MV34" s="96" t="s">
        <v>765</v>
      </c>
      <c r="MW34" s="96" t="s">
        <v>765</v>
      </c>
      <c r="MX34" s="96" t="s">
        <v>765</v>
      </c>
      <c r="MY34" s="96" t="s">
        <v>765</v>
      </c>
      <c r="MZ34" s="96" t="s">
        <v>765</v>
      </c>
      <c r="NA34" s="96" t="s">
        <v>765</v>
      </c>
      <c r="NB34" s="96" t="s">
        <v>765</v>
      </c>
      <c r="NC34" s="96" t="s">
        <v>765</v>
      </c>
      <c r="ND34" s="96" t="s">
        <v>765</v>
      </c>
      <c r="NE34" s="96" t="s">
        <v>765</v>
      </c>
      <c r="NF34" s="96" t="s">
        <v>765</v>
      </c>
      <c r="NG34" s="96" t="s">
        <v>765</v>
      </c>
      <c r="NH34" s="96" t="s">
        <v>765</v>
      </c>
      <c r="NI34" s="96" t="s">
        <v>765</v>
      </c>
      <c r="NJ34" s="96" t="s">
        <v>765</v>
      </c>
      <c r="NK34" s="96" t="s">
        <v>765</v>
      </c>
      <c r="NL34" s="96" t="s">
        <v>765</v>
      </c>
      <c r="NM34" s="96" t="s">
        <v>765</v>
      </c>
      <c r="NN34" s="96" t="s">
        <v>765</v>
      </c>
      <c r="NO34" s="96" t="s">
        <v>765</v>
      </c>
      <c r="NP34" s="96" t="s">
        <v>765</v>
      </c>
      <c r="NQ34" s="96" t="s">
        <v>765</v>
      </c>
      <c r="NR34" s="96" t="s">
        <v>765</v>
      </c>
      <c r="NS34" s="96" t="s">
        <v>765</v>
      </c>
      <c r="NT34" s="96" t="s">
        <v>765</v>
      </c>
      <c r="NU34" s="96" t="s">
        <v>765</v>
      </c>
      <c r="NV34" s="96" t="s">
        <v>765</v>
      </c>
      <c r="NW34" s="96" t="s">
        <v>765</v>
      </c>
      <c r="NZ34" s="154">
        <v>0.08</v>
      </c>
      <c r="OA34" s="96">
        <v>32.454114963014057</v>
      </c>
      <c r="OB34" s="96">
        <v>32.454111204333202</v>
      </c>
      <c r="OC34" s="96">
        <v>32.454104672688182</v>
      </c>
      <c r="OD34" s="96">
        <v>32.454104672688182</v>
      </c>
      <c r="OE34" s="96">
        <v>32.454111204333202</v>
      </c>
      <c r="OF34" s="96">
        <v>32.454104672688182</v>
      </c>
      <c r="OG34" s="96">
        <v>32.454111005196403</v>
      </c>
      <c r="OH34" s="96">
        <v>32.454111005196403</v>
      </c>
      <c r="OI34" s="96">
        <v>32.454114963014057</v>
      </c>
      <c r="OJ34" s="96">
        <v>32.454102693779355</v>
      </c>
      <c r="OK34" s="96">
        <v>34.298087892727281</v>
      </c>
      <c r="OL34" s="96">
        <v>32.454111005196403</v>
      </c>
      <c r="OM34" s="96">
        <v>32.454111005196403</v>
      </c>
      <c r="ON34" s="96">
        <v>32.454114963014057</v>
      </c>
      <c r="OO34" s="96">
        <v>32.454104672688182</v>
      </c>
      <c r="OP34" s="96">
        <v>32.454111204333202</v>
      </c>
      <c r="OQ34" s="96">
        <v>32.454119514504335</v>
      </c>
      <c r="OR34" s="96">
        <v>34.298098970374149</v>
      </c>
      <c r="OS34" s="96">
        <v>34.298086219649825</v>
      </c>
      <c r="OT34" s="96">
        <v>32.454104672688182</v>
      </c>
      <c r="OU34" s="96">
        <v>32.454115154762633</v>
      </c>
      <c r="OV34" s="96">
        <v>32.454104672688182</v>
      </c>
      <c r="OW34" s="96">
        <v>34.298094585037113</v>
      </c>
      <c r="OX34" s="96">
        <v>34.298094585037113</v>
      </c>
      <c r="OY34" s="96">
        <v>32.454104672688182</v>
      </c>
      <c r="OZ34" s="96">
        <v>36.807704080000001</v>
      </c>
      <c r="PA34" s="96">
        <v>32.454104672688182</v>
      </c>
      <c r="PB34" s="96">
        <v>0</v>
      </c>
      <c r="PC34" s="96">
        <v>0</v>
      </c>
      <c r="PD34" s="96">
        <v>0</v>
      </c>
      <c r="PE34" s="96">
        <v>0</v>
      </c>
      <c r="PF34" s="96">
        <v>0</v>
      </c>
      <c r="PG34" s="96">
        <v>0</v>
      </c>
      <c r="PH34" s="96">
        <v>0</v>
      </c>
      <c r="PI34" s="96">
        <v>0</v>
      </c>
      <c r="PJ34" s="96">
        <v>0</v>
      </c>
      <c r="PK34" s="96">
        <v>0</v>
      </c>
      <c r="PL34" s="96">
        <v>0</v>
      </c>
      <c r="PM34" s="96">
        <v>0</v>
      </c>
      <c r="PN34" s="96">
        <v>0</v>
      </c>
      <c r="PO34" s="96">
        <v>0</v>
      </c>
      <c r="PP34" s="96">
        <v>0</v>
      </c>
      <c r="PQ34" s="96">
        <v>0</v>
      </c>
      <c r="PR34" s="96">
        <v>0</v>
      </c>
      <c r="PS34" s="96">
        <v>0</v>
      </c>
      <c r="PT34" s="96">
        <v>0</v>
      </c>
      <c r="PU34" s="96">
        <v>0</v>
      </c>
      <c r="PV34" s="96">
        <v>0</v>
      </c>
      <c r="PW34" s="96">
        <v>0</v>
      </c>
      <c r="PX34" s="96">
        <v>0</v>
      </c>
      <c r="PY34" s="96">
        <v>0</v>
      </c>
      <c r="PZ34" s="96">
        <v>0</v>
      </c>
      <c r="QA34" s="96">
        <v>0</v>
      </c>
      <c r="QB34" s="96">
        <v>0</v>
      </c>
      <c r="QC34" s="96">
        <v>0</v>
      </c>
      <c r="QD34" s="96">
        <v>0</v>
      </c>
      <c r="QE34" s="96">
        <v>0</v>
      </c>
      <c r="QF34" s="96">
        <v>0</v>
      </c>
      <c r="QG34" s="96">
        <v>0</v>
      </c>
      <c r="QH34" s="96">
        <v>0</v>
      </c>
      <c r="QI34" s="96">
        <v>0</v>
      </c>
      <c r="QJ34" s="96">
        <v>0</v>
      </c>
      <c r="QK34" s="96">
        <v>0</v>
      </c>
      <c r="QL34" s="96">
        <v>0</v>
      </c>
      <c r="QM34" s="96">
        <v>0</v>
      </c>
      <c r="QN34" s="96">
        <v>0</v>
      </c>
      <c r="QO34" s="96">
        <v>0</v>
      </c>
      <c r="QP34" s="96">
        <v>0</v>
      </c>
      <c r="QQ34" s="96">
        <v>0</v>
      </c>
      <c r="QR34" s="96">
        <v>0</v>
      </c>
      <c r="QS34" s="96">
        <v>0</v>
      </c>
      <c r="QT34" s="96">
        <v>0</v>
      </c>
      <c r="QU34" s="96">
        <v>0</v>
      </c>
      <c r="QV34" s="96">
        <v>0</v>
      </c>
      <c r="QW34" s="96">
        <v>0</v>
      </c>
      <c r="QX34" s="96">
        <v>0</v>
      </c>
      <c r="QY34" s="96">
        <v>0</v>
      </c>
      <c r="QZ34" s="96">
        <v>0</v>
      </c>
      <c r="RA34" s="96">
        <v>0</v>
      </c>
      <c r="RB34" s="96">
        <v>0</v>
      </c>
      <c r="RC34" s="96">
        <v>0</v>
      </c>
      <c r="RD34" s="96">
        <v>32.454114963014057</v>
      </c>
      <c r="RE34" s="96">
        <v>32.454111204333202</v>
      </c>
      <c r="RF34" s="96">
        <v>32.454104672688182</v>
      </c>
      <c r="RG34" s="96">
        <v>32.454104672688182</v>
      </c>
      <c r="RH34" s="96">
        <v>32.454111204333202</v>
      </c>
      <c r="RI34" s="96">
        <v>32.454104672688182</v>
      </c>
      <c r="RJ34" s="96">
        <v>32.454111005196403</v>
      </c>
      <c r="RK34" s="96">
        <v>32.454111005196403</v>
      </c>
      <c r="RL34" s="96">
        <v>32.454114963014057</v>
      </c>
      <c r="RM34" s="96">
        <v>32.454102693779355</v>
      </c>
      <c r="RN34" s="96">
        <v>34.298087892727281</v>
      </c>
      <c r="RO34" s="96">
        <v>32.454111005196403</v>
      </c>
      <c r="RP34" s="96">
        <v>32.454111005196403</v>
      </c>
      <c r="RQ34" s="96">
        <v>32.454114963014057</v>
      </c>
      <c r="RR34" s="96">
        <v>32.454104672688182</v>
      </c>
      <c r="RS34" s="96">
        <v>32.454111204333202</v>
      </c>
      <c r="RT34" s="96">
        <v>32.454119514504335</v>
      </c>
      <c r="RU34" s="96">
        <v>34.298098970374149</v>
      </c>
      <c r="RV34" s="96">
        <v>34.298086219649825</v>
      </c>
      <c r="RW34" s="96">
        <v>32.454104672688182</v>
      </c>
      <c r="RX34" s="96">
        <v>32.454115154762633</v>
      </c>
      <c r="RY34" s="96">
        <v>32.454104672688182</v>
      </c>
      <c r="RZ34" s="96">
        <v>34.298094585037113</v>
      </c>
      <c r="SA34" s="96">
        <v>34.298094585037113</v>
      </c>
      <c r="SB34" s="96">
        <v>32.454104672688182</v>
      </c>
      <c r="SC34" s="96">
        <v>36.807704080000001</v>
      </c>
      <c r="SD34" s="96">
        <v>32.454104672688182</v>
      </c>
      <c r="SE34" s="96">
        <v>32.806877082177252</v>
      </c>
      <c r="SF34" s="96">
        <v>32.80687328264117</v>
      </c>
      <c r="SG34" s="96">
        <v>32.806866680000006</v>
      </c>
      <c r="SH34" s="96">
        <v>32.806866680000006</v>
      </c>
      <c r="SI34" s="96">
        <v>32.80687328264117</v>
      </c>
      <c r="SJ34" s="96">
        <v>32.806866680000006</v>
      </c>
      <c r="SK34" s="96">
        <v>32.806873081339845</v>
      </c>
      <c r="SL34" s="96">
        <v>32.806873081339845</v>
      </c>
      <c r="SM34" s="96">
        <v>32.806877082177252</v>
      </c>
      <c r="SN34" s="96">
        <v>32.806864679581302</v>
      </c>
      <c r="SO34" s="96">
        <v>32.806866680000006</v>
      </c>
      <c r="SP34" s="96">
        <v>32.806873081339845</v>
      </c>
      <c r="SQ34" s="96">
        <v>32.806873081339845</v>
      </c>
      <c r="SR34" s="96">
        <v>32.806877082177252</v>
      </c>
      <c r="SS34" s="96">
        <v>32.806866680000006</v>
      </c>
      <c r="ST34" s="96">
        <v>32.80687328264117</v>
      </c>
      <c r="SU34" s="96">
        <v>32.806881683140254</v>
      </c>
      <c r="SV34" s="96">
        <v>32.806877276010056</v>
      </c>
      <c r="SW34" s="96">
        <v>32.806865079665045</v>
      </c>
      <c r="SX34" s="96">
        <v>32.806866680000006</v>
      </c>
      <c r="SY34" s="96">
        <v>32.806877276010056</v>
      </c>
      <c r="SZ34" s="96">
        <v>32.806866680000006</v>
      </c>
      <c r="TA34" s="96">
        <v>32.806873081339845</v>
      </c>
      <c r="TB34" s="96">
        <v>32.806873081339845</v>
      </c>
      <c r="TC34" s="96">
        <v>32.806866680000006</v>
      </c>
      <c r="TD34" s="96">
        <v>32.806866680000006</v>
      </c>
      <c r="TE34" s="96">
        <v>32.806866680000006</v>
      </c>
    </row>
    <row r="36" spans="1:525" ht="15" customHeight="1" x14ac:dyDescent="0.2">
      <c r="X36" s="98"/>
    </row>
    <row r="37" spans="1:525" ht="15" customHeight="1" x14ac:dyDescent="0.2">
      <c r="X37" s="98"/>
    </row>
    <row r="40" spans="1:525" ht="15" customHeight="1" x14ac:dyDescent="0.2">
      <c r="U40" s="3"/>
    </row>
    <row r="41" spans="1:525" ht="15" customHeight="1" x14ac:dyDescent="0.2">
      <c r="V41" s="209"/>
      <c r="HY41" s="2">
        <v>80.459999999999994</v>
      </c>
      <c r="HZ41" s="2">
        <v>90.23</v>
      </c>
      <c r="IA41" s="98">
        <v>107.21914498657894</v>
      </c>
      <c r="IB41" s="208">
        <v>0.77900000000000003</v>
      </c>
      <c r="IC41"/>
    </row>
    <row r="42" spans="1:525" ht="15" customHeight="1" x14ac:dyDescent="0.2">
      <c r="HZ42" s="2">
        <v>115.82798459563543</v>
      </c>
      <c r="IB42"/>
      <c r="IC42"/>
    </row>
    <row r="43" spans="1:525" ht="15" customHeight="1" x14ac:dyDescent="0.2">
      <c r="IB43" t="s">
        <v>721</v>
      </c>
      <c r="IC43" s="207">
        <v>0.95</v>
      </c>
    </row>
    <row r="44" spans="1:525" ht="15" customHeight="1" x14ac:dyDescent="0.2">
      <c r="IB44" t="s">
        <v>722</v>
      </c>
      <c r="IC44" s="207">
        <v>0.18</v>
      </c>
    </row>
    <row r="45" spans="1:525" ht="15" customHeight="1" x14ac:dyDescent="0.2">
      <c r="IB45" t="s">
        <v>723</v>
      </c>
      <c r="IC45" s="207">
        <v>0</v>
      </c>
    </row>
  </sheetData>
  <sheetProtection autoFilter="0"/>
  <mergeCells count="29">
    <mergeCell ref="SE2:TE3"/>
    <mergeCell ref="IT3:JB3"/>
    <mergeCell ref="JP3:JX3"/>
    <mergeCell ref="KL3:KT3"/>
    <mergeCell ref="JC2:JX2"/>
    <mergeCell ref="RD2:SD3"/>
    <mergeCell ref="JY4:KK4"/>
    <mergeCell ref="JY3:KK3"/>
    <mergeCell ref="JY2:KT2"/>
    <mergeCell ref="PB2:QB3"/>
    <mergeCell ref="QC2:RC3"/>
    <mergeCell ref="NZ2:NZ3"/>
    <mergeCell ref="OA2:PA3"/>
    <mergeCell ref="MW2:NW3"/>
    <mergeCell ref="KU2:LU3"/>
    <mergeCell ref="LV2:MV3"/>
    <mergeCell ref="DB2:EB3"/>
    <mergeCell ref="A2:T3"/>
    <mergeCell ref="U2:X3"/>
    <mergeCell ref="Y2:AY3"/>
    <mergeCell ref="AZ2:BZ3"/>
    <mergeCell ref="CA2:DA3"/>
    <mergeCell ref="IG3:IS3"/>
    <mergeCell ref="JC3:JO3"/>
    <mergeCell ref="EC2:FC3"/>
    <mergeCell ref="FD2:GD3"/>
    <mergeCell ref="GE2:HE3"/>
    <mergeCell ref="HF2:IF3"/>
    <mergeCell ref="IG2:JB2"/>
  </mergeCells>
  <pageMargins left="0.7" right="0.7" top="0.75" bottom="0.75" header="0.3" footer="0.3"/>
  <pageSetup paperSize="9" orientation="portrait" r:id="rId1"/>
  <customProperties>
    <customPr name="_pios_id" r:id="rId2"/>
  </customProperties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FAFFD-7E16-446C-88F7-191516D9A9ED}">
  <dimension ref="A1:SY60"/>
  <sheetViews>
    <sheetView showGridLines="0" zoomScaleNormal="100" workbookViewId="0">
      <pane xSplit="4" topLeftCell="F1" activePane="topRight" state="frozen"/>
      <selection activeCell="F21" sqref="F21"/>
      <selection pane="topRight" activeCell="F6" sqref="F6"/>
    </sheetView>
  </sheetViews>
  <sheetFormatPr defaultColWidth="3.42578125" defaultRowHeight="15" customHeight="1" x14ac:dyDescent="0.2"/>
  <cols>
    <col min="1" max="1" width="9.85546875" style="1" hidden="1" customWidth="1"/>
    <col min="2" max="2" width="8.5703125" style="1" hidden="1" customWidth="1"/>
    <col min="3" max="3" width="12.7109375" style="2" hidden="1" customWidth="1"/>
    <col min="4" max="4" width="36.42578125" style="1" hidden="1" customWidth="1"/>
    <col min="5" max="5" width="7.85546875" style="2" hidden="1" customWidth="1"/>
    <col min="6" max="6" width="12.140625" style="4" bestFit="1" customWidth="1"/>
    <col min="7" max="7" width="17.85546875" style="2" hidden="1" customWidth="1"/>
    <col min="8" max="8" width="13.85546875" style="2" hidden="1" customWidth="1"/>
    <col min="9" max="9" width="12.42578125" style="22" hidden="1" customWidth="1"/>
    <col min="10" max="10" width="61.28515625" style="2" hidden="1" customWidth="1"/>
    <col min="11" max="11" width="19.5703125" style="22" hidden="1" customWidth="1"/>
    <col min="12" max="12" width="10.7109375" style="2" hidden="1" customWidth="1"/>
    <col min="13" max="13" width="9.5703125" style="2" hidden="1" customWidth="1"/>
    <col min="14" max="15" width="9.42578125" style="2" hidden="1" customWidth="1"/>
    <col min="16" max="16" width="8.42578125" style="2" hidden="1" customWidth="1"/>
    <col min="17" max="17" width="11.7109375" style="2" hidden="1" customWidth="1"/>
    <col min="18" max="18" width="19.28515625" style="2" hidden="1" customWidth="1"/>
    <col min="19" max="19" width="14.7109375" style="2" hidden="1" customWidth="1"/>
    <col min="20" max="20" width="7.7109375" style="2" hidden="1" customWidth="1"/>
    <col min="21" max="21" width="12.5703125" style="2" hidden="1" customWidth="1"/>
    <col min="22" max="23" width="12.42578125" style="2" hidden="1" customWidth="1"/>
    <col min="24" max="24" width="13.7109375" style="2" hidden="1" customWidth="1"/>
    <col min="25" max="25" width="14.140625" style="2" hidden="1" customWidth="1"/>
    <col min="26" max="26" width="14" style="2" hidden="1" customWidth="1"/>
    <col min="27" max="27" width="14.7109375" style="2" hidden="1" customWidth="1"/>
    <col min="28" max="29" width="14.140625" style="2" hidden="1" customWidth="1"/>
    <col min="30" max="30" width="14" style="2" hidden="1" customWidth="1"/>
    <col min="31" max="31" width="14.140625" style="2" hidden="1" customWidth="1"/>
    <col min="32" max="32" width="13.85546875" style="2" hidden="1" customWidth="1"/>
    <col min="33" max="33" width="14.5703125" style="2" hidden="1" customWidth="1"/>
    <col min="34" max="34" width="14.7109375" style="2" hidden="1" customWidth="1"/>
    <col min="35" max="35" width="14.85546875" style="2" hidden="1" customWidth="1"/>
    <col min="36" max="36" width="14.42578125" style="2" hidden="1" customWidth="1"/>
    <col min="37" max="37" width="14.5703125" style="2" hidden="1" customWidth="1"/>
    <col min="38" max="38" width="14.140625" style="2" hidden="1" customWidth="1"/>
    <col min="39" max="40" width="14" style="2" hidden="1" customWidth="1"/>
    <col min="41" max="41" width="13.5703125" style="2" hidden="1" customWidth="1"/>
    <col min="42" max="42" width="14" style="2" hidden="1" customWidth="1"/>
    <col min="43" max="43" width="13.7109375" style="2" hidden="1" customWidth="1"/>
    <col min="44" max="45" width="14.28515625" style="2" hidden="1" customWidth="1"/>
    <col min="46" max="46" width="14" style="2" hidden="1" customWidth="1"/>
    <col min="47" max="50" width="13.85546875" style="2" hidden="1" customWidth="1"/>
    <col min="51" max="51" width="14.28515625" style="2" hidden="1" customWidth="1"/>
    <col min="52" max="52" width="14.140625" style="2" hidden="1" customWidth="1"/>
    <col min="53" max="53" width="14" style="2" hidden="1" customWidth="1"/>
    <col min="54" max="54" width="14.7109375" style="2" hidden="1" customWidth="1"/>
    <col min="55" max="56" width="14.140625" style="2" hidden="1" customWidth="1"/>
    <col min="57" max="57" width="14" style="2" hidden="1" customWidth="1"/>
    <col min="58" max="58" width="14.140625" style="2" hidden="1" customWidth="1"/>
    <col min="59" max="59" width="13.85546875" style="2" hidden="1" customWidth="1"/>
    <col min="60" max="60" width="14.5703125" style="2" hidden="1" customWidth="1"/>
    <col min="61" max="61" width="14.7109375" style="2" hidden="1" customWidth="1"/>
    <col min="62" max="62" width="14.85546875" style="2" hidden="1" customWidth="1"/>
    <col min="63" max="63" width="14.42578125" style="2" hidden="1" customWidth="1"/>
    <col min="64" max="64" width="14.5703125" style="2" hidden="1" customWidth="1"/>
    <col min="65" max="65" width="14.140625" style="2" hidden="1" customWidth="1"/>
    <col min="66" max="67" width="14" style="2" hidden="1" customWidth="1"/>
    <col min="68" max="68" width="13.5703125" style="2" hidden="1" customWidth="1"/>
    <col min="69" max="69" width="14" style="2" hidden="1" customWidth="1"/>
    <col min="70" max="70" width="13.7109375" style="2" hidden="1" customWidth="1"/>
    <col min="71" max="72" width="14.28515625" style="2" hidden="1" customWidth="1"/>
    <col min="73" max="73" width="14" style="2" hidden="1" customWidth="1"/>
    <col min="74" max="77" width="13.85546875" style="2" hidden="1" customWidth="1"/>
    <col min="78" max="78" width="14.28515625" style="2" hidden="1" customWidth="1"/>
    <col min="79" max="79" width="10.28515625" style="2" hidden="1" customWidth="1"/>
    <col min="80" max="80" width="10.140625" style="2" hidden="1" customWidth="1"/>
    <col min="81" max="81" width="10.85546875" style="2" hidden="1" customWidth="1"/>
    <col min="82" max="83" width="10.28515625" style="2" hidden="1" customWidth="1"/>
    <col min="84" max="84" width="10.140625" style="2" hidden="1" customWidth="1"/>
    <col min="85" max="85" width="10.28515625" style="2" hidden="1" customWidth="1"/>
    <col min="86" max="86" width="10" style="2" hidden="1" customWidth="1"/>
    <col min="87" max="87" width="10.7109375" style="2" hidden="1" customWidth="1"/>
    <col min="88" max="88" width="10.85546875" style="2" hidden="1" customWidth="1"/>
    <col min="89" max="89" width="11" style="2" hidden="1" customWidth="1"/>
    <col min="90" max="90" width="10.5703125" style="2" hidden="1" customWidth="1"/>
    <col min="91" max="91" width="10.7109375" style="2" hidden="1" customWidth="1"/>
    <col min="92" max="92" width="10.28515625" style="2" hidden="1" customWidth="1"/>
    <col min="93" max="94" width="10.140625" style="2" hidden="1" customWidth="1"/>
    <col min="95" max="95" width="9.7109375" style="2" hidden="1" customWidth="1"/>
    <col min="96" max="96" width="10.140625" style="2" hidden="1" customWidth="1"/>
    <col min="97" max="97" width="9.85546875" style="2" hidden="1" customWidth="1"/>
    <col min="98" max="99" width="10.42578125" style="2" hidden="1" customWidth="1"/>
    <col min="100" max="100" width="10.140625" style="2" hidden="1" customWidth="1"/>
    <col min="101" max="104" width="10" style="2" hidden="1" customWidth="1"/>
    <col min="105" max="105" width="10.42578125" style="2" hidden="1" customWidth="1"/>
    <col min="106" max="106" width="12.140625" style="2" hidden="1" customWidth="1"/>
    <col min="107" max="107" width="12" style="2" hidden="1" customWidth="1"/>
    <col min="108" max="108" width="12.7109375" style="2" hidden="1" customWidth="1"/>
    <col min="109" max="110" width="12.140625" style="2" hidden="1" customWidth="1"/>
    <col min="111" max="111" width="12" style="2" hidden="1" customWidth="1"/>
    <col min="112" max="112" width="12.140625" style="2" hidden="1" customWidth="1"/>
    <col min="113" max="113" width="11.85546875" style="2" hidden="1" customWidth="1"/>
    <col min="114" max="114" width="12.5703125" style="2" hidden="1" customWidth="1"/>
    <col min="115" max="115" width="12.7109375" style="2" hidden="1" customWidth="1"/>
    <col min="116" max="116" width="12.85546875" style="2" hidden="1" customWidth="1"/>
    <col min="117" max="117" width="12.42578125" style="2" hidden="1" customWidth="1"/>
    <col min="118" max="118" width="12.5703125" style="2" hidden="1" customWidth="1"/>
    <col min="119" max="119" width="12.140625" style="2" hidden="1" customWidth="1"/>
    <col min="120" max="121" width="12" style="2" hidden="1" customWidth="1"/>
    <col min="122" max="122" width="11.5703125" style="2" hidden="1" customWidth="1"/>
    <col min="123" max="123" width="12" style="2" hidden="1" customWidth="1"/>
    <col min="124" max="124" width="11.7109375" style="2" hidden="1" customWidth="1"/>
    <col min="125" max="126" width="12.28515625" style="2" hidden="1" customWidth="1"/>
    <col min="127" max="127" width="12" style="2" hidden="1" customWidth="1"/>
    <col min="128" max="131" width="11.85546875" style="2" hidden="1" customWidth="1"/>
    <col min="132" max="132" width="12.28515625" style="2" hidden="1" customWidth="1"/>
    <col min="133" max="135" width="11.28515625" style="2" hidden="1" customWidth="1"/>
    <col min="136" max="136" width="14" style="2" hidden="1" customWidth="1"/>
    <col min="137" max="147" width="11.28515625" style="2" hidden="1" customWidth="1"/>
    <col min="148" max="148" width="12" style="2" hidden="1" customWidth="1"/>
    <col min="149" max="154" width="11.28515625" style="2" hidden="1" customWidth="1"/>
    <col min="155" max="155" width="11.85546875" style="2" hidden="1" customWidth="1"/>
    <col min="156" max="158" width="11.28515625" style="2" hidden="1" customWidth="1"/>
    <col min="159" max="159" width="14.140625" style="2" hidden="1" customWidth="1"/>
    <col min="160" max="186" width="12.28515625" style="2" hidden="1" customWidth="1"/>
    <col min="187" max="187" width="10.28515625" style="2" hidden="1" customWidth="1"/>
    <col min="188" max="188" width="10.140625" style="2" hidden="1" customWidth="1"/>
    <col min="189" max="189" width="10.85546875" style="2" hidden="1" customWidth="1"/>
    <col min="190" max="191" width="10.28515625" style="2" hidden="1" customWidth="1"/>
    <col min="192" max="192" width="10.140625" style="2" hidden="1" customWidth="1"/>
    <col min="193" max="193" width="10.28515625" style="2" hidden="1" customWidth="1"/>
    <col min="194" max="194" width="10" style="2" hidden="1" customWidth="1"/>
    <col min="195" max="195" width="10.7109375" style="2" hidden="1" customWidth="1"/>
    <col min="196" max="196" width="10.85546875" style="2" hidden="1" customWidth="1"/>
    <col min="197" max="197" width="11" style="2" hidden="1" customWidth="1"/>
    <col min="198" max="198" width="10.5703125" style="2" hidden="1" customWidth="1"/>
    <col min="199" max="199" width="10.7109375" style="2" hidden="1" customWidth="1"/>
    <col min="200" max="200" width="10.28515625" style="2" hidden="1" customWidth="1"/>
    <col min="201" max="202" width="10.140625" style="2" hidden="1" customWidth="1"/>
    <col min="203" max="203" width="9.7109375" style="2" hidden="1" customWidth="1"/>
    <col min="204" max="204" width="10.140625" style="2" hidden="1" customWidth="1"/>
    <col min="205" max="205" width="9.85546875" style="2" hidden="1" customWidth="1"/>
    <col min="206" max="207" width="10.42578125" style="2" hidden="1" customWidth="1"/>
    <col min="208" max="208" width="10.140625" style="2" hidden="1" customWidth="1"/>
    <col min="209" max="212" width="10" style="2" hidden="1" customWidth="1"/>
    <col min="213" max="213" width="10.42578125" style="2" hidden="1" customWidth="1"/>
    <col min="214" max="214" width="11.85546875" style="2" hidden="1" customWidth="1"/>
    <col min="215" max="215" width="11.7109375" style="2" hidden="1" customWidth="1"/>
    <col min="216" max="216" width="9.140625" style="2" hidden="1" customWidth="1"/>
    <col min="217" max="218" width="11.85546875" style="2" hidden="1" customWidth="1"/>
    <col min="219" max="219" width="11.7109375" style="2" hidden="1" customWidth="1"/>
    <col min="220" max="220" width="11.85546875" style="2" hidden="1" customWidth="1"/>
    <col min="221" max="221" width="11.5703125" style="2" hidden="1" customWidth="1"/>
    <col min="222" max="222" width="12.28515625" style="2" hidden="1" customWidth="1"/>
    <col min="223" max="223" width="9.140625" style="2" hidden="1" customWidth="1"/>
    <col min="224" max="224" width="12.5703125" style="2" hidden="1" customWidth="1"/>
    <col min="225" max="225" width="12.140625" style="2" hidden="1" customWidth="1"/>
    <col min="226" max="226" width="12.28515625" style="2" hidden="1" customWidth="1"/>
    <col min="227" max="227" width="11.85546875" style="2" hidden="1" customWidth="1"/>
    <col min="228" max="229" width="11.7109375" style="2" hidden="1" customWidth="1"/>
    <col min="230" max="230" width="11.28515625" style="2" hidden="1" customWidth="1"/>
    <col min="231" max="231" width="11.7109375" style="2" hidden="1" customWidth="1"/>
    <col min="232" max="232" width="11.42578125" style="2" hidden="1" customWidth="1"/>
    <col min="233" max="234" width="12" style="2" hidden="1" customWidth="1"/>
    <col min="235" max="235" width="11.7109375" style="2" hidden="1" customWidth="1"/>
    <col min="236" max="239" width="11.5703125" style="2" hidden="1" customWidth="1"/>
    <col min="240" max="240" width="12" style="2" hidden="1" customWidth="1"/>
    <col min="241" max="256" width="11.42578125" style="2" hidden="1" customWidth="1"/>
    <col min="257" max="257" width="7.85546875" style="2" bestFit="1" customWidth="1"/>
    <col min="258" max="259" width="8.85546875" style="2" bestFit="1" customWidth="1"/>
    <col min="260" max="260" width="11.42578125" style="2" bestFit="1" customWidth="1"/>
    <col min="261" max="262" width="8.85546875" style="2" bestFit="1" customWidth="1"/>
    <col min="263" max="263" width="11.42578125" style="2" bestFit="1" customWidth="1"/>
    <col min="264" max="264" width="8.85546875" style="2" bestFit="1" customWidth="1"/>
    <col min="265" max="265" width="11.42578125" style="2" bestFit="1" customWidth="1"/>
    <col min="266" max="267" width="8.85546875" style="2" bestFit="1" customWidth="1"/>
    <col min="268" max="268" width="11.42578125" style="2" bestFit="1" customWidth="1"/>
    <col min="269" max="271" width="8.85546875" style="2" bestFit="1" customWidth="1"/>
    <col min="272" max="272" width="11.42578125" style="2" bestFit="1" customWidth="1"/>
    <col min="273" max="274" width="8.85546875" style="2" bestFit="1" customWidth="1"/>
    <col min="275" max="275" width="11.42578125" style="2" bestFit="1" customWidth="1"/>
    <col min="276" max="278" width="8.85546875" style="2" bestFit="1" customWidth="1"/>
    <col min="279" max="279" width="7.85546875" style="2" bestFit="1" customWidth="1"/>
    <col min="280" max="281" width="8.85546875" style="2" bestFit="1" customWidth="1"/>
    <col min="282" max="282" width="11.42578125" style="2" bestFit="1" customWidth="1"/>
    <col min="283" max="284" width="8.85546875" style="2" bestFit="1" customWidth="1"/>
    <col min="285" max="285" width="11.42578125" style="2" bestFit="1" customWidth="1"/>
    <col min="286" max="286" width="8.85546875" style="2" bestFit="1" customWidth="1"/>
    <col min="287" max="287" width="11.42578125" style="2" bestFit="1" customWidth="1"/>
    <col min="288" max="289" width="8.85546875" style="2" bestFit="1" customWidth="1"/>
    <col min="290" max="290" width="10.42578125" style="2" bestFit="1" customWidth="1"/>
    <col min="291" max="293" width="8.85546875" style="2" bestFit="1" customWidth="1"/>
    <col min="294" max="294" width="11.42578125" style="2" bestFit="1" customWidth="1"/>
    <col min="295" max="296" width="8.85546875" style="2" bestFit="1" customWidth="1"/>
    <col min="297" max="297" width="11.42578125" style="2" bestFit="1" customWidth="1"/>
    <col min="298" max="300" width="8.85546875" style="2" bestFit="1" customWidth="1"/>
    <col min="301" max="327" width="12" style="2" hidden="1" customWidth="1"/>
    <col min="328" max="333" width="11" style="2" hidden="1" customWidth="1"/>
    <col min="334" max="334" width="13.7109375" style="2" hidden="1" customWidth="1"/>
    <col min="335" max="354" width="11" style="2" hidden="1" customWidth="1"/>
    <col min="355" max="381" width="11.5703125" style="2" hidden="1" customWidth="1"/>
    <col min="382" max="383" width="3.42578125" style="1" hidden="1" customWidth="1"/>
    <col min="384" max="384" width="12.28515625" style="1" hidden="1" customWidth="1"/>
    <col min="385" max="385" width="10.5703125" style="2" hidden="1" customWidth="1"/>
    <col min="386" max="386" width="10.42578125" style="2" hidden="1" customWidth="1"/>
    <col min="387" max="387" width="11.140625" style="2" hidden="1" customWidth="1"/>
    <col min="388" max="389" width="10.5703125" style="2" hidden="1" customWidth="1"/>
    <col min="390" max="390" width="10.42578125" style="2" hidden="1" customWidth="1"/>
    <col min="391" max="391" width="10.5703125" style="2" hidden="1" customWidth="1"/>
    <col min="392" max="392" width="10.28515625" style="2" hidden="1" customWidth="1"/>
    <col min="393" max="393" width="11" style="2" hidden="1" customWidth="1"/>
    <col min="394" max="394" width="11.140625" style="2" hidden="1" customWidth="1"/>
    <col min="395" max="395" width="11.28515625" style="2" hidden="1" customWidth="1"/>
    <col min="396" max="396" width="10.85546875" style="2" hidden="1" customWidth="1"/>
    <col min="397" max="397" width="11" style="2" hidden="1" customWidth="1"/>
    <col min="398" max="398" width="10.5703125" style="2" hidden="1" customWidth="1"/>
    <col min="399" max="400" width="10.42578125" style="2" hidden="1" customWidth="1"/>
    <col min="401" max="401" width="10" style="2" hidden="1" customWidth="1"/>
    <col min="402" max="402" width="10.42578125" style="2" hidden="1" customWidth="1"/>
    <col min="403" max="403" width="10.140625" style="2" hidden="1" customWidth="1"/>
    <col min="404" max="405" width="10.7109375" style="2" hidden="1" customWidth="1"/>
    <col min="406" max="406" width="10.42578125" style="2" hidden="1" customWidth="1"/>
    <col min="407" max="410" width="10.28515625" style="2" hidden="1" customWidth="1"/>
    <col min="411" max="411" width="10.7109375" style="2" hidden="1" customWidth="1"/>
    <col min="412" max="412" width="10.42578125" style="2" hidden="1" customWidth="1"/>
    <col min="413" max="413" width="10.28515625" style="2" hidden="1" customWidth="1"/>
    <col min="414" max="414" width="11" style="2" hidden="1" customWidth="1"/>
    <col min="415" max="416" width="10.42578125" style="2" hidden="1" customWidth="1"/>
    <col min="417" max="417" width="10.28515625" style="2" hidden="1" customWidth="1"/>
    <col min="418" max="418" width="10.42578125" style="2" hidden="1" customWidth="1"/>
    <col min="419" max="419" width="10.140625" style="2" hidden="1" customWidth="1"/>
    <col min="420" max="420" width="10.85546875" style="2" hidden="1" customWidth="1"/>
    <col min="421" max="421" width="11" style="2" hidden="1" customWidth="1"/>
    <col min="422" max="422" width="11.140625" style="2" hidden="1" customWidth="1"/>
    <col min="423" max="423" width="10.7109375" style="2" hidden="1" customWidth="1"/>
    <col min="424" max="424" width="10.85546875" style="2" hidden="1" customWidth="1"/>
    <col min="425" max="425" width="10.42578125" style="2" hidden="1" customWidth="1"/>
    <col min="426" max="427" width="10.28515625" style="2" hidden="1" customWidth="1"/>
    <col min="428" max="428" width="9.85546875" style="2" hidden="1" customWidth="1"/>
    <col min="429" max="429" width="10.28515625" style="2" hidden="1" customWidth="1"/>
    <col min="430" max="430" width="10" style="2" hidden="1" customWidth="1"/>
    <col min="431" max="432" width="10.5703125" style="2" hidden="1" customWidth="1"/>
    <col min="433" max="433" width="10.28515625" style="2" hidden="1" customWidth="1"/>
    <col min="434" max="437" width="10.140625" style="2" hidden="1" customWidth="1"/>
    <col min="438" max="438" width="10.5703125" style="2" hidden="1" customWidth="1"/>
    <col min="439" max="439" width="12" style="1" hidden="1" customWidth="1"/>
    <col min="440" max="440" width="12.140625" style="1" hidden="1" customWidth="1"/>
    <col min="441" max="443" width="12" style="1" hidden="1" customWidth="1"/>
    <col min="444" max="444" width="12.140625" style="1" hidden="1" customWidth="1"/>
    <col min="445" max="452" width="12" style="1" hidden="1" customWidth="1"/>
    <col min="453" max="454" width="12.140625" style="1" hidden="1" customWidth="1"/>
    <col min="455" max="455" width="11.7109375" style="1" hidden="1" customWidth="1"/>
    <col min="456" max="456" width="12.140625" style="1" hidden="1" customWidth="1"/>
    <col min="457" max="457" width="11.85546875" style="1" hidden="1" customWidth="1"/>
    <col min="458" max="459" width="12" style="1" hidden="1" customWidth="1"/>
    <col min="460" max="460" width="12.140625" style="1" hidden="1" customWidth="1"/>
    <col min="461" max="465" width="12" style="1" hidden="1" customWidth="1"/>
    <col min="466" max="466" width="12.42578125" style="1" hidden="1" customWidth="1"/>
    <col min="467" max="467" width="12.28515625" style="1" hidden="1" customWidth="1"/>
    <col min="468" max="468" width="9.7109375" style="1" hidden="1" customWidth="1"/>
    <col min="469" max="470" width="12.42578125" style="1" hidden="1" customWidth="1"/>
    <col min="471" max="471" width="12.28515625" style="1" hidden="1" customWidth="1"/>
    <col min="472" max="472" width="12.42578125" style="1" hidden="1" customWidth="1"/>
    <col min="473" max="473" width="12.140625" style="1" hidden="1" customWidth="1"/>
    <col min="474" max="476" width="9.7109375" style="1" hidden="1" customWidth="1"/>
    <col min="477" max="477" width="12.7109375" style="1" hidden="1" customWidth="1"/>
    <col min="478" max="478" width="9.7109375" style="1" hidden="1" customWidth="1"/>
    <col min="479" max="479" width="12.42578125" style="1" hidden="1" customWidth="1"/>
    <col min="480" max="481" width="12.28515625" style="1" hidden="1" customWidth="1"/>
    <col min="482" max="482" width="11.85546875" style="1" hidden="1" customWidth="1"/>
    <col min="483" max="483" width="12.28515625" style="1" hidden="1" customWidth="1"/>
    <col min="484" max="484" width="12" style="1" hidden="1" customWidth="1"/>
    <col min="485" max="486" width="12.5703125" style="1" hidden="1" customWidth="1"/>
    <col min="487" max="487" width="12.28515625" style="1" hidden="1" customWidth="1"/>
    <col min="488" max="491" width="12.140625" style="1" hidden="1" customWidth="1"/>
    <col min="492" max="492" width="12.5703125" style="1" hidden="1" customWidth="1"/>
    <col min="493" max="493" width="11.28515625" style="1" hidden="1" customWidth="1"/>
    <col min="494" max="494" width="11.140625" style="1" hidden="1" customWidth="1"/>
    <col min="495" max="495" width="8.5703125" style="1" hidden="1" customWidth="1"/>
    <col min="496" max="497" width="11.28515625" style="1" hidden="1" customWidth="1"/>
    <col min="498" max="498" width="11.140625" style="1" hidden="1" customWidth="1"/>
    <col min="499" max="499" width="11.28515625" style="1" hidden="1" customWidth="1"/>
    <col min="500" max="500" width="11" style="1" hidden="1" customWidth="1"/>
    <col min="501" max="501" width="11.7109375" style="1" hidden="1" customWidth="1"/>
    <col min="502" max="503" width="8.5703125" style="1" hidden="1" customWidth="1"/>
    <col min="504" max="504" width="11.5703125" style="1" hidden="1" customWidth="1"/>
    <col min="505" max="505" width="11.7109375" style="1" hidden="1" customWidth="1"/>
    <col min="506" max="506" width="11.28515625" style="1" hidden="1" customWidth="1"/>
    <col min="507" max="508" width="11.140625" style="1" hidden="1" customWidth="1"/>
    <col min="509" max="509" width="10.7109375" style="1" hidden="1" customWidth="1"/>
    <col min="510" max="510" width="11.140625" style="1" hidden="1" customWidth="1"/>
    <col min="511" max="511" width="10.85546875" style="1" hidden="1" customWidth="1"/>
    <col min="512" max="513" width="11.42578125" style="1" hidden="1" customWidth="1"/>
    <col min="514" max="514" width="11.140625" style="1" hidden="1" customWidth="1"/>
    <col min="515" max="518" width="11" style="1" hidden="1" customWidth="1"/>
    <col min="519" max="519" width="11.42578125" style="1" hidden="1" customWidth="1"/>
    <col min="520" max="16384" width="3.42578125" style="1"/>
  </cols>
  <sheetData>
    <row r="1" spans="1:519" ht="12" x14ac:dyDescent="0.2">
      <c r="G1" s="5" t="s">
        <v>151</v>
      </c>
      <c r="H1" s="5" t="s">
        <v>151</v>
      </c>
      <c r="I1" s="22" t="s">
        <v>151</v>
      </c>
      <c r="J1" s="2" t="s">
        <v>151</v>
      </c>
      <c r="K1" s="22" t="s">
        <v>151</v>
      </c>
      <c r="L1" s="2" t="s">
        <v>151</v>
      </c>
      <c r="M1" s="3"/>
      <c r="U1" s="2" t="s">
        <v>525</v>
      </c>
      <c r="V1" s="2" t="s">
        <v>525</v>
      </c>
      <c r="W1" s="2" t="s">
        <v>525</v>
      </c>
      <c r="X1" s="2" t="s">
        <v>525</v>
      </c>
      <c r="Y1" s="2" t="s">
        <v>525</v>
      </c>
      <c r="Z1" s="2" t="s">
        <v>525</v>
      </c>
      <c r="AA1" s="2" t="s">
        <v>525</v>
      </c>
      <c r="AB1" s="2" t="s">
        <v>525</v>
      </c>
      <c r="AC1" s="2" t="s">
        <v>525</v>
      </c>
      <c r="AD1" s="2" t="s">
        <v>525</v>
      </c>
      <c r="AE1" s="2" t="s">
        <v>525</v>
      </c>
      <c r="AF1" s="2" t="s">
        <v>525</v>
      </c>
      <c r="AG1" s="2" t="s">
        <v>525</v>
      </c>
      <c r="AH1" s="2" t="s">
        <v>525</v>
      </c>
      <c r="AI1" s="2" t="s">
        <v>525</v>
      </c>
      <c r="AJ1" s="2" t="s">
        <v>525</v>
      </c>
      <c r="AK1" s="2" t="s">
        <v>525</v>
      </c>
      <c r="AL1" s="2" t="s">
        <v>525</v>
      </c>
      <c r="AM1" s="2" t="s">
        <v>525</v>
      </c>
      <c r="AN1" s="2" t="s">
        <v>525</v>
      </c>
      <c r="AO1" s="2" t="s">
        <v>525</v>
      </c>
      <c r="AP1" s="2" t="s">
        <v>525</v>
      </c>
      <c r="AQ1" s="2" t="s">
        <v>525</v>
      </c>
      <c r="AR1" s="2" t="s">
        <v>525</v>
      </c>
      <c r="AS1" s="2" t="s">
        <v>525</v>
      </c>
      <c r="AT1" s="2" t="s">
        <v>525</v>
      </c>
      <c r="AU1" s="2" t="s">
        <v>525</v>
      </c>
      <c r="AV1" s="2" t="s">
        <v>525</v>
      </c>
      <c r="AW1" s="2" t="s">
        <v>525</v>
      </c>
      <c r="AX1" s="2" t="s">
        <v>525</v>
      </c>
      <c r="AY1" s="2" t="s">
        <v>525</v>
      </c>
      <c r="AZ1" s="2" t="s">
        <v>525</v>
      </c>
      <c r="BA1" s="2" t="s">
        <v>525</v>
      </c>
      <c r="BB1" s="2" t="s">
        <v>525</v>
      </c>
      <c r="BC1" s="2" t="s">
        <v>525</v>
      </c>
      <c r="BD1" s="2" t="s">
        <v>525</v>
      </c>
      <c r="BE1" s="2" t="s">
        <v>525</v>
      </c>
      <c r="BF1" s="2" t="s">
        <v>525</v>
      </c>
      <c r="BG1" s="2" t="s">
        <v>525</v>
      </c>
      <c r="BH1" s="2" t="s">
        <v>525</v>
      </c>
      <c r="BI1" s="2" t="s">
        <v>525</v>
      </c>
      <c r="BJ1" s="2" t="s">
        <v>525</v>
      </c>
      <c r="BK1" s="2" t="s">
        <v>525</v>
      </c>
      <c r="BL1" s="2" t="s">
        <v>525</v>
      </c>
      <c r="BM1" s="2" t="s">
        <v>525</v>
      </c>
      <c r="BN1" s="2" t="s">
        <v>525</v>
      </c>
      <c r="BO1" s="2" t="s">
        <v>525</v>
      </c>
      <c r="BP1" s="2" t="s">
        <v>525</v>
      </c>
      <c r="BQ1" s="2" t="s">
        <v>525</v>
      </c>
      <c r="BR1" s="2" t="s">
        <v>525</v>
      </c>
      <c r="BS1" s="2" t="s">
        <v>525</v>
      </c>
      <c r="BT1" s="2" t="s">
        <v>525</v>
      </c>
      <c r="BU1" s="2" t="s">
        <v>525</v>
      </c>
      <c r="BV1" s="2" t="s">
        <v>525</v>
      </c>
      <c r="BW1" s="2" t="s">
        <v>525</v>
      </c>
      <c r="BX1" s="2" t="s">
        <v>525</v>
      </c>
      <c r="BY1" s="2" t="s">
        <v>525</v>
      </c>
      <c r="BZ1" s="2" t="s">
        <v>525</v>
      </c>
      <c r="CA1" s="2" t="s">
        <v>525</v>
      </c>
      <c r="CB1" s="2" t="s">
        <v>525</v>
      </c>
      <c r="CC1" s="2" t="s">
        <v>525</v>
      </c>
      <c r="CD1" s="2" t="s">
        <v>525</v>
      </c>
      <c r="CE1" s="2" t="s">
        <v>525</v>
      </c>
      <c r="CF1" s="2" t="s">
        <v>525</v>
      </c>
      <c r="CG1" s="2" t="s">
        <v>525</v>
      </c>
      <c r="CH1" s="2" t="s">
        <v>525</v>
      </c>
      <c r="CI1" s="2" t="s">
        <v>525</v>
      </c>
      <c r="CJ1" s="2" t="s">
        <v>525</v>
      </c>
      <c r="CK1" s="2" t="s">
        <v>525</v>
      </c>
      <c r="CL1" s="2" t="s">
        <v>525</v>
      </c>
      <c r="CM1" s="2" t="s">
        <v>525</v>
      </c>
      <c r="CN1" s="2" t="s">
        <v>525</v>
      </c>
      <c r="CO1" s="2" t="s">
        <v>525</v>
      </c>
      <c r="CP1" s="2" t="s">
        <v>525</v>
      </c>
      <c r="CQ1" s="2" t="s">
        <v>525</v>
      </c>
      <c r="CR1" s="2" t="s">
        <v>525</v>
      </c>
      <c r="CS1" s="2" t="s">
        <v>525</v>
      </c>
      <c r="CT1" s="2" t="s">
        <v>525</v>
      </c>
      <c r="CU1" s="2" t="s">
        <v>525</v>
      </c>
      <c r="CV1" s="2" t="s">
        <v>525</v>
      </c>
      <c r="CW1" s="2" t="s">
        <v>525</v>
      </c>
      <c r="CX1" s="2" t="s">
        <v>525</v>
      </c>
      <c r="CY1" s="2" t="s">
        <v>525</v>
      </c>
      <c r="CZ1" s="2" t="s">
        <v>525</v>
      </c>
      <c r="DA1" s="2" t="s">
        <v>525</v>
      </c>
      <c r="DB1" s="2" t="s">
        <v>525</v>
      </c>
      <c r="DC1" s="2" t="s">
        <v>525</v>
      </c>
      <c r="DD1" s="2" t="s">
        <v>525</v>
      </c>
      <c r="DE1" s="2" t="s">
        <v>525</v>
      </c>
      <c r="DF1" s="2" t="s">
        <v>525</v>
      </c>
      <c r="DG1" s="2" t="s">
        <v>525</v>
      </c>
      <c r="DH1" s="2" t="s">
        <v>525</v>
      </c>
      <c r="DI1" s="2" t="s">
        <v>525</v>
      </c>
      <c r="DJ1" s="2" t="s">
        <v>525</v>
      </c>
      <c r="DK1" s="2" t="s">
        <v>525</v>
      </c>
      <c r="DL1" s="2" t="s">
        <v>525</v>
      </c>
      <c r="DM1" s="2" t="s">
        <v>525</v>
      </c>
      <c r="DN1" s="2" t="s">
        <v>525</v>
      </c>
      <c r="DO1" s="2" t="s">
        <v>525</v>
      </c>
      <c r="DP1" s="2" t="s">
        <v>525</v>
      </c>
      <c r="DQ1" s="2" t="s">
        <v>525</v>
      </c>
      <c r="DR1" s="2" t="s">
        <v>525</v>
      </c>
      <c r="DS1" s="2" t="s">
        <v>525</v>
      </c>
      <c r="DT1" s="2" t="s">
        <v>525</v>
      </c>
      <c r="DU1" s="2" t="s">
        <v>525</v>
      </c>
      <c r="DV1" s="2" t="s">
        <v>525</v>
      </c>
      <c r="DW1" s="2" t="s">
        <v>525</v>
      </c>
      <c r="DX1" s="2" t="s">
        <v>525</v>
      </c>
      <c r="DY1" s="2" t="s">
        <v>525</v>
      </c>
      <c r="DZ1" s="2" t="s">
        <v>525</v>
      </c>
      <c r="EA1" s="2" t="s">
        <v>525</v>
      </c>
      <c r="EB1" s="2" t="s">
        <v>525</v>
      </c>
      <c r="EC1" s="2" t="s">
        <v>525</v>
      </c>
      <c r="ED1" s="2" t="s">
        <v>525</v>
      </c>
      <c r="EE1" s="2" t="s">
        <v>525</v>
      </c>
      <c r="EF1" s="2" t="s">
        <v>525</v>
      </c>
      <c r="EG1" s="2" t="s">
        <v>525</v>
      </c>
      <c r="EH1" s="2" t="s">
        <v>525</v>
      </c>
      <c r="EI1" s="2" t="s">
        <v>525</v>
      </c>
      <c r="EJ1" s="2" t="s">
        <v>525</v>
      </c>
      <c r="EK1" s="2" t="s">
        <v>525</v>
      </c>
      <c r="EL1" s="2" t="s">
        <v>525</v>
      </c>
      <c r="EM1" s="2" t="s">
        <v>525</v>
      </c>
      <c r="EN1" s="2" t="s">
        <v>525</v>
      </c>
      <c r="EO1" s="2" t="s">
        <v>525</v>
      </c>
      <c r="EP1" s="2" t="s">
        <v>525</v>
      </c>
      <c r="EQ1" s="2" t="s">
        <v>525</v>
      </c>
      <c r="ER1" s="2" t="s">
        <v>525</v>
      </c>
      <c r="ES1" s="2" t="s">
        <v>525</v>
      </c>
      <c r="ET1" s="2" t="s">
        <v>525</v>
      </c>
      <c r="EU1" s="2" t="s">
        <v>525</v>
      </c>
      <c r="EV1" s="2" t="s">
        <v>525</v>
      </c>
      <c r="EW1" s="2" t="s">
        <v>525</v>
      </c>
      <c r="EX1" s="2" t="s">
        <v>525</v>
      </c>
      <c r="EY1" s="2" t="s">
        <v>525</v>
      </c>
      <c r="EZ1" s="2" t="s">
        <v>525</v>
      </c>
      <c r="FA1" s="2" t="s">
        <v>525</v>
      </c>
      <c r="FB1" s="2" t="s">
        <v>525</v>
      </c>
      <c r="FC1" s="2" t="s">
        <v>525</v>
      </c>
      <c r="GZ1" s="98"/>
      <c r="HA1" s="98"/>
      <c r="IG1" s="2" t="s">
        <v>526</v>
      </c>
      <c r="IH1" s="2" t="s">
        <v>526</v>
      </c>
      <c r="II1" s="2" t="s">
        <v>526</v>
      </c>
      <c r="IJ1" s="2" t="s">
        <v>526</v>
      </c>
      <c r="IK1" s="2" t="s">
        <v>526</v>
      </c>
      <c r="IL1" s="2" t="s">
        <v>526</v>
      </c>
      <c r="IM1" s="2" t="s">
        <v>526</v>
      </c>
      <c r="IN1" s="2" t="s">
        <v>526</v>
      </c>
      <c r="IO1" s="2" t="s">
        <v>526</v>
      </c>
      <c r="IP1" s="2" t="s">
        <v>526</v>
      </c>
      <c r="IQ1" s="2" t="s">
        <v>526</v>
      </c>
      <c r="IR1" s="2" t="s">
        <v>526</v>
      </c>
      <c r="IS1" s="2" t="s">
        <v>526</v>
      </c>
      <c r="IT1" s="2" t="s">
        <v>526</v>
      </c>
      <c r="IU1" s="2" t="s">
        <v>526</v>
      </c>
      <c r="IV1" s="2" t="s">
        <v>526</v>
      </c>
      <c r="IW1" s="2" t="s">
        <v>526</v>
      </c>
      <c r="IX1" s="2" t="s">
        <v>526</v>
      </c>
      <c r="IY1" s="2" t="s">
        <v>526</v>
      </c>
      <c r="IZ1" s="2" t="s">
        <v>526</v>
      </c>
      <c r="JA1" s="2" t="s">
        <v>526</v>
      </c>
      <c r="JB1" s="2" t="s">
        <v>526</v>
      </c>
      <c r="JC1" s="2" t="s">
        <v>526</v>
      </c>
      <c r="JD1" s="2" t="s">
        <v>526</v>
      </c>
      <c r="JE1" s="2" t="s">
        <v>526</v>
      </c>
      <c r="JF1" s="2" t="s">
        <v>526</v>
      </c>
      <c r="JG1" s="2" t="s">
        <v>526</v>
      </c>
      <c r="JH1" s="2" t="s">
        <v>526</v>
      </c>
      <c r="JI1" s="2" t="s">
        <v>526</v>
      </c>
      <c r="JJ1" s="2" t="s">
        <v>526</v>
      </c>
      <c r="JK1" s="2" t="s">
        <v>526</v>
      </c>
      <c r="JL1" s="2" t="s">
        <v>526</v>
      </c>
      <c r="JM1" s="2" t="s">
        <v>526</v>
      </c>
      <c r="JN1" s="2" t="s">
        <v>526</v>
      </c>
      <c r="JO1" s="2" t="s">
        <v>526</v>
      </c>
      <c r="JP1" s="2" t="s">
        <v>526</v>
      </c>
      <c r="JQ1" s="2" t="s">
        <v>526</v>
      </c>
      <c r="JR1" s="2" t="s">
        <v>526</v>
      </c>
      <c r="JS1" s="2" t="s">
        <v>526</v>
      </c>
      <c r="JT1" s="2" t="s">
        <v>526</v>
      </c>
      <c r="JU1" s="2" t="s">
        <v>526</v>
      </c>
      <c r="JV1" s="2" t="s">
        <v>526</v>
      </c>
      <c r="JW1" s="2" t="s">
        <v>526</v>
      </c>
      <c r="JX1" s="2" t="s">
        <v>526</v>
      </c>
      <c r="JY1" s="2" t="s">
        <v>526</v>
      </c>
      <c r="JZ1" s="2" t="s">
        <v>526</v>
      </c>
      <c r="KA1" s="2" t="s">
        <v>526</v>
      </c>
      <c r="KB1" s="2" t="s">
        <v>526</v>
      </c>
      <c r="KC1" s="2" t="s">
        <v>526</v>
      </c>
      <c r="KF1" s="2" t="s">
        <v>526</v>
      </c>
      <c r="KG1" s="2" t="s">
        <v>526</v>
      </c>
      <c r="KH1" s="2" t="s">
        <v>526</v>
      </c>
      <c r="KI1" s="2" t="s">
        <v>526</v>
      </c>
      <c r="KJ1" s="2" t="s">
        <v>526</v>
      </c>
      <c r="KK1" s="2" t="s">
        <v>526</v>
      </c>
      <c r="KL1" s="2" t="s">
        <v>526</v>
      </c>
      <c r="KM1" s="2" t="s">
        <v>526</v>
      </c>
      <c r="KN1" s="2" t="s">
        <v>526</v>
      </c>
      <c r="KO1" s="2" t="s">
        <v>526</v>
      </c>
      <c r="KP1" s="2" t="s">
        <v>526</v>
      </c>
      <c r="KQ1" s="2" t="s">
        <v>526</v>
      </c>
      <c r="KR1" s="2" t="s">
        <v>526</v>
      </c>
      <c r="KS1" s="2" t="s">
        <v>526</v>
      </c>
      <c r="KT1" s="2" t="s">
        <v>526</v>
      </c>
      <c r="KU1" s="2" t="s">
        <v>526</v>
      </c>
      <c r="KV1" s="2" t="s">
        <v>526</v>
      </c>
      <c r="KW1" s="2" t="s">
        <v>526</v>
      </c>
      <c r="KX1" s="2" t="s">
        <v>526</v>
      </c>
      <c r="KY1" s="2" t="s">
        <v>526</v>
      </c>
      <c r="KZ1" s="2" t="s">
        <v>526</v>
      </c>
      <c r="LA1" s="2" t="s">
        <v>526</v>
      </c>
      <c r="LB1" s="2" t="s">
        <v>526</v>
      </c>
      <c r="LC1" s="2" t="s">
        <v>526</v>
      </c>
      <c r="LD1" s="2" t="s">
        <v>526</v>
      </c>
      <c r="LE1" s="2" t="s">
        <v>526</v>
      </c>
      <c r="LF1" s="2" t="s">
        <v>526</v>
      </c>
      <c r="LG1" s="2" t="s">
        <v>526</v>
      </c>
      <c r="LH1" s="2" t="s">
        <v>526</v>
      </c>
      <c r="LI1" s="2" t="s">
        <v>526</v>
      </c>
      <c r="LJ1" s="2" t="s">
        <v>526</v>
      </c>
      <c r="LK1" s="2" t="s">
        <v>526</v>
      </c>
      <c r="LL1" s="2" t="s">
        <v>526</v>
      </c>
      <c r="LM1" s="2" t="s">
        <v>526</v>
      </c>
      <c r="LN1" s="2" t="s">
        <v>526</v>
      </c>
      <c r="LO1" s="2" t="s">
        <v>526</v>
      </c>
      <c r="LP1" s="2" t="s">
        <v>526</v>
      </c>
      <c r="LQ1" s="2" t="s">
        <v>526</v>
      </c>
      <c r="LR1" s="2" t="s">
        <v>526</v>
      </c>
      <c r="LS1" s="2" t="s">
        <v>526</v>
      </c>
      <c r="LT1" s="2" t="s">
        <v>526</v>
      </c>
      <c r="LU1" s="2" t="s">
        <v>526</v>
      </c>
      <c r="LV1" s="2" t="s">
        <v>526</v>
      </c>
      <c r="LW1" s="2" t="s">
        <v>526</v>
      </c>
      <c r="LX1" s="2" t="s">
        <v>526</v>
      </c>
      <c r="LY1" s="2" t="s">
        <v>526</v>
      </c>
      <c r="LZ1" s="2" t="s">
        <v>526</v>
      </c>
      <c r="MA1" s="2" t="s">
        <v>526</v>
      </c>
      <c r="MB1" s="2" t="s">
        <v>526</v>
      </c>
      <c r="MC1" s="2" t="s">
        <v>526</v>
      </c>
      <c r="MD1" s="2" t="s">
        <v>526</v>
      </c>
      <c r="ME1" s="2" t="s">
        <v>526</v>
      </c>
      <c r="MF1" s="2" t="s">
        <v>526</v>
      </c>
      <c r="MG1" s="2" t="s">
        <v>526</v>
      </c>
      <c r="MH1" s="2" t="s">
        <v>526</v>
      </c>
      <c r="MI1" s="2" t="s">
        <v>526</v>
      </c>
      <c r="MJ1" s="2" t="s">
        <v>526</v>
      </c>
      <c r="MK1" s="2" t="s">
        <v>526</v>
      </c>
      <c r="ML1" s="2" t="s">
        <v>526</v>
      </c>
      <c r="MM1" s="2" t="s">
        <v>526</v>
      </c>
      <c r="MN1" s="2" t="s">
        <v>526</v>
      </c>
      <c r="MO1" s="2" t="s">
        <v>526</v>
      </c>
      <c r="MP1" s="2" t="s">
        <v>526</v>
      </c>
      <c r="MQ1" s="2" t="s">
        <v>526</v>
      </c>
      <c r="MR1" s="2" t="s">
        <v>526</v>
      </c>
      <c r="MS1" s="2" t="s">
        <v>526</v>
      </c>
      <c r="MT1" s="2" t="s">
        <v>526</v>
      </c>
      <c r="MU1" s="2" t="s">
        <v>526</v>
      </c>
      <c r="MV1" s="2" t="s">
        <v>526</v>
      </c>
      <c r="MW1" s="2" t="s">
        <v>526</v>
      </c>
      <c r="MX1" s="2" t="s">
        <v>526</v>
      </c>
      <c r="MY1" s="2" t="s">
        <v>526</v>
      </c>
      <c r="MZ1" s="2" t="s">
        <v>526</v>
      </c>
      <c r="NA1" s="2" t="s">
        <v>526</v>
      </c>
      <c r="NB1" s="2" t="s">
        <v>526</v>
      </c>
      <c r="NC1" s="2" t="s">
        <v>526</v>
      </c>
      <c r="ND1" s="2" t="s">
        <v>526</v>
      </c>
      <c r="NE1" s="2" t="s">
        <v>526</v>
      </c>
      <c r="NF1" s="2" t="s">
        <v>526</v>
      </c>
      <c r="NG1" s="2" t="s">
        <v>526</v>
      </c>
      <c r="NH1" s="2" t="s">
        <v>526</v>
      </c>
      <c r="NI1" s="2" t="s">
        <v>526</v>
      </c>
      <c r="NJ1" s="2" t="s">
        <v>526</v>
      </c>
      <c r="NK1" s="2" t="s">
        <v>526</v>
      </c>
      <c r="NL1" s="2" t="s">
        <v>526</v>
      </c>
      <c r="NM1" s="2" t="s">
        <v>526</v>
      </c>
      <c r="NN1" s="2" t="s">
        <v>526</v>
      </c>
      <c r="NO1" s="2" t="s">
        <v>526</v>
      </c>
      <c r="NP1" s="2" t="s">
        <v>526</v>
      </c>
      <c r="NQ1" s="2" t="s">
        <v>526</v>
      </c>
      <c r="NT1" s="1" t="s">
        <v>711</v>
      </c>
      <c r="NU1" s="1" t="s">
        <v>711</v>
      </c>
      <c r="NV1" s="1" t="s">
        <v>711</v>
      </c>
      <c r="NW1" s="1" t="s">
        <v>711</v>
      </c>
      <c r="NX1" s="1" t="s">
        <v>711</v>
      </c>
      <c r="NY1" s="1" t="s">
        <v>711</v>
      </c>
      <c r="NZ1" s="1" t="s">
        <v>711</v>
      </c>
      <c r="OA1" s="1" t="s">
        <v>711</v>
      </c>
      <c r="OB1" s="1" t="s">
        <v>711</v>
      </c>
      <c r="OC1" s="1" t="s">
        <v>711</v>
      </c>
      <c r="OD1" s="1" t="s">
        <v>711</v>
      </c>
      <c r="OE1" s="1" t="s">
        <v>711</v>
      </c>
      <c r="OF1" s="1" t="s">
        <v>711</v>
      </c>
      <c r="OG1" s="1" t="s">
        <v>711</v>
      </c>
      <c r="OH1" s="1" t="s">
        <v>711</v>
      </c>
      <c r="OI1" s="1" t="s">
        <v>711</v>
      </c>
      <c r="OJ1" s="1" t="s">
        <v>711</v>
      </c>
      <c r="OK1" s="1" t="s">
        <v>711</v>
      </c>
      <c r="OL1" s="1" t="s">
        <v>711</v>
      </c>
      <c r="OM1" s="1" t="s">
        <v>711</v>
      </c>
      <c r="ON1" s="1" t="s">
        <v>711</v>
      </c>
      <c r="OO1" s="1" t="s">
        <v>711</v>
      </c>
      <c r="OP1" s="1" t="s">
        <v>711</v>
      </c>
      <c r="OQ1" s="1" t="s">
        <v>711</v>
      </c>
      <c r="OR1" s="1" t="s">
        <v>711</v>
      </c>
      <c r="OS1" s="1" t="s">
        <v>711</v>
      </c>
      <c r="OT1" s="1" t="s">
        <v>711</v>
      </c>
      <c r="OU1" s="1" t="s">
        <v>711</v>
      </c>
      <c r="OV1" s="1" t="s">
        <v>711</v>
      </c>
      <c r="OW1" s="1" t="s">
        <v>711</v>
      </c>
      <c r="OX1" s="1" t="s">
        <v>711</v>
      </c>
      <c r="OY1" s="1" t="s">
        <v>711</v>
      </c>
      <c r="OZ1" s="1" t="s">
        <v>711</v>
      </c>
      <c r="PA1" s="1" t="s">
        <v>711</v>
      </c>
      <c r="PB1" s="1" t="s">
        <v>711</v>
      </c>
      <c r="PC1" s="1" t="s">
        <v>711</v>
      </c>
      <c r="PD1" s="1" t="s">
        <v>711</v>
      </c>
      <c r="PE1" s="1" t="s">
        <v>711</v>
      </c>
      <c r="PF1" s="1" t="s">
        <v>711</v>
      </c>
      <c r="PG1" s="1" t="s">
        <v>711</v>
      </c>
      <c r="PH1" s="1" t="s">
        <v>711</v>
      </c>
      <c r="PI1" s="1" t="s">
        <v>711</v>
      </c>
      <c r="PJ1" s="1" t="s">
        <v>711</v>
      </c>
      <c r="PK1" s="1" t="s">
        <v>711</v>
      </c>
      <c r="PL1" s="1" t="s">
        <v>711</v>
      </c>
      <c r="PM1" s="1" t="s">
        <v>711</v>
      </c>
      <c r="PN1" s="1" t="s">
        <v>711</v>
      </c>
      <c r="PO1" s="1" t="s">
        <v>711</v>
      </c>
      <c r="PP1" s="1" t="s">
        <v>711</v>
      </c>
      <c r="PQ1" s="1" t="s">
        <v>711</v>
      </c>
      <c r="PR1" s="1" t="s">
        <v>711</v>
      </c>
      <c r="PS1" s="1" t="s">
        <v>711</v>
      </c>
      <c r="PT1" s="1" t="s">
        <v>711</v>
      </c>
      <c r="PU1" s="1" t="s">
        <v>711</v>
      </c>
      <c r="PV1" s="1" t="s">
        <v>711</v>
      </c>
      <c r="PW1" s="1" t="s">
        <v>711</v>
      </c>
      <c r="PX1" s="1" t="s">
        <v>711</v>
      </c>
      <c r="PY1" s="1" t="s">
        <v>711</v>
      </c>
      <c r="PZ1" s="1" t="s">
        <v>711</v>
      </c>
      <c r="QA1" s="1" t="s">
        <v>711</v>
      </c>
      <c r="QB1" s="1" t="s">
        <v>711</v>
      </c>
      <c r="QC1" s="1" t="s">
        <v>711</v>
      </c>
      <c r="QD1" s="1" t="s">
        <v>711</v>
      </c>
      <c r="QE1" s="1" t="s">
        <v>711</v>
      </c>
      <c r="QF1" s="1" t="s">
        <v>711</v>
      </c>
      <c r="QG1" s="1" t="s">
        <v>711</v>
      </c>
      <c r="QH1" s="1" t="s">
        <v>711</v>
      </c>
      <c r="QI1" s="1" t="s">
        <v>711</v>
      </c>
      <c r="QJ1" s="1" t="s">
        <v>711</v>
      </c>
      <c r="QK1" s="1" t="s">
        <v>711</v>
      </c>
      <c r="QL1" s="1" t="s">
        <v>711</v>
      </c>
      <c r="QM1" s="1" t="s">
        <v>711</v>
      </c>
      <c r="QN1" s="1" t="s">
        <v>711</v>
      </c>
      <c r="QO1" s="1" t="s">
        <v>711</v>
      </c>
      <c r="QP1" s="1" t="s">
        <v>711</v>
      </c>
      <c r="QQ1" s="1" t="s">
        <v>711</v>
      </c>
      <c r="QR1" s="1" t="s">
        <v>711</v>
      </c>
      <c r="QS1" s="1" t="s">
        <v>711</v>
      </c>
      <c r="QT1" s="1" t="s">
        <v>711</v>
      </c>
      <c r="QU1" s="1" t="s">
        <v>711</v>
      </c>
      <c r="QV1" s="1" t="s">
        <v>711</v>
      </c>
      <c r="QW1" s="1" t="s">
        <v>711</v>
      </c>
      <c r="QX1" s="1" t="s">
        <v>711</v>
      </c>
      <c r="QY1" s="1" t="s">
        <v>711</v>
      </c>
      <c r="QZ1" s="1" t="s">
        <v>711</v>
      </c>
      <c r="RA1" s="1" t="s">
        <v>711</v>
      </c>
      <c r="RB1" s="1" t="s">
        <v>711</v>
      </c>
      <c r="RC1" s="1" t="s">
        <v>711</v>
      </c>
      <c r="RD1" s="1" t="s">
        <v>711</v>
      </c>
      <c r="RE1" s="1" t="s">
        <v>711</v>
      </c>
      <c r="RF1" s="1" t="s">
        <v>711</v>
      </c>
      <c r="RG1" s="1" t="s">
        <v>711</v>
      </c>
      <c r="RH1" s="1" t="s">
        <v>711</v>
      </c>
      <c r="RI1" s="1" t="s">
        <v>711</v>
      </c>
      <c r="RJ1" s="1" t="s">
        <v>711</v>
      </c>
      <c r="RK1" s="1" t="s">
        <v>711</v>
      </c>
      <c r="RL1" s="1" t="s">
        <v>711</v>
      </c>
      <c r="RM1" s="1" t="s">
        <v>711</v>
      </c>
      <c r="RN1" s="1" t="s">
        <v>711</v>
      </c>
      <c r="RO1" s="1" t="s">
        <v>711</v>
      </c>
      <c r="RP1" s="1" t="s">
        <v>711</v>
      </c>
      <c r="RQ1" s="1" t="s">
        <v>711</v>
      </c>
      <c r="RR1" s="1" t="s">
        <v>711</v>
      </c>
      <c r="RS1" s="1" t="s">
        <v>711</v>
      </c>
      <c r="RT1" s="1" t="s">
        <v>711</v>
      </c>
      <c r="RU1" s="1" t="s">
        <v>711</v>
      </c>
      <c r="RV1" s="1" t="s">
        <v>711</v>
      </c>
      <c r="RW1" s="1" t="s">
        <v>711</v>
      </c>
      <c r="RX1" s="1" t="s">
        <v>711</v>
      </c>
      <c r="RY1" s="1" t="s">
        <v>711</v>
      </c>
      <c r="RZ1" s="1" t="s">
        <v>711</v>
      </c>
      <c r="SA1" s="1" t="s">
        <v>711</v>
      </c>
      <c r="SB1" s="1" t="s">
        <v>711</v>
      </c>
      <c r="SC1" s="1" t="s">
        <v>711</v>
      </c>
      <c r="SD1" s="1" t="s">
        <v>711</v>
      </c>
      <c r="SE1" s="1" t="s">
        <v>711</v>
      </c>
      <c r="SF1" s="1" t="s">
        <v>711</v>
      </c>
      <c r="SG1" s="1" t="s">
        <v>711</v>
      </c>
      <c r="SH1" s="1" t="s">
        <v>711</v>
      </c>
      <c r="SI1" s="1" t="s">
        <v>711</v>
      </c>
      <c r="SJ1" s="1" t="s">
        <v>711</v>
      </c>
      <c r="SK1" s="1" t="s">
        <v>711</v>
      </c>
      <c r="SL1" s="1" t="s">
        <v>711</v>
      </c>
      <c r="SM1" s="1" t="s">
        <v>711</v>
      </c>
      <c r="SN1" s="1" t="s">
        <v>711</v>
      </c>
      <c r="SO1" s="1" t="s">
        <v>711</v>
      </c>
      <c r="SP1" s="1" t="s">
        <v>711</v>
      </c>
      <c r="SQ1" s="1" t="s">
        <v>711</v>
      </c>
      <c r="SR1" s="1" t="s">
        <v>711</v>
      </c>
      <c r="SS1" s="1" t="s">
        <v>711</v>
      </c>
      <c r="ST1" s="1" t="s">
        <v>711</v>
      </c>
      <c r="SU1" s="1" t="s">
        <v>711</v>
      </c>
      <c r="SV1" s="1" t="s">
        <v>711</v>
      </c>
      <c r="SW1" s="1" t="s">
        <v>711</v>
      </c>
      <c r="SX1" s="1" t="s">
        <v>711</v>
      </c>
      <c r="SY1" s="1" t="s">
        <v>711</v>
      </c>
    </row>
    <row r="2" spans="1:519" s="21" customFormat="1" ht="21" customHeight="1" x14ac:dyDescent="0.2">
      <c r="A2" s="262" t="s">
        <v>106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 t="s">
        <v>712</v>
      </c>
      <c r="V2" s="250"/>
      <c r="W2" s="250"/>
      <c r="X2" s="251"/>
      <c r="Y2" s="240" t="s">
        <v>203</v>
      </c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54" t="s">
        <v>231</v>
      </c>
      <c r="BA2" s="254"/>
      <c r="BB2" s="254"/>
      <c r="BC2" s="254"/>
      <c r="BD2" s="254"/>
      <c r="BE2" s="254"/>
      <c r="BF2" s="254"/>
      <c r="BG2" s="254"/>
      <c r="BH2" s="254"/>
      <c r="BI2" s="254"/>
      <c r="BJ2" s="254"/>
      <c r="BK2" s="254"/>
      <c r="BL2" s="254"/>
      <c r="BM2" s="254"/>
      <c r="BN2" s="254"/>
      <c r="BO2" s="254"/>
      <c r="BP2" s="254"/>
      <c r="BQ2" s="254"/>
      <c r="BR2" s="254"/>
      <c r="BS2" s="254"/>
      <c r="BT2" s="254"/>
      <c r="BU2" s="254"/>
      <c r="BV2" s="254"/>
      <c r="BW2" s="254"/>
      <c r="BX2" s="254"/>
      <c r="BY2" s="254"/>
      <c r="BZ2" s="254"/>
      <c r="CA2" s="241" t="s">
        <v>422</v>
      </c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50" t="s">
        <v>370</v>
      </c>
      <c r="DC2" s="250"/>
      <c r="DD2" s="250"/>
      <c r="DE2" s="250"/>
      <c r="DF2" s="250"/>
      <c r="DG2" s="250"/>
      <c r="DH2" s="250"/>
      <c r="DI2" s="250"/>
      <c r="DJ2" s="250"/>
      <c r="DK2" s="250"/>
      <c r="DL2" s="250"/>
      <c r="DM2" s="250"/>
      <c r="DN2" s="250"/>
      <c r="DO2" s="250"/>
      <c r="DP2" s="250"/>
      <c r="DQ2" s="250"/>
      <c r="DR2" s="250"/>
      <c r="DS2" s="250"/>
      <c r="DT2" s="250"/>
      <c r="DU2" s="250"/>
      <c r="DV2" s="250"/>
      <c r="DW2" s="250"/>
      <c r="DX2" s="250"/>
      <c r="DY2" s="250"/>
      <c r="DZ2" s="250"/>
      <c r="EA2" s="250"/>
      <c r="EB2" s="250"/>
      <c r="EC2" s="254" t="s">
        <v>396</v>
      </c>
      <c r="ED2" s="254"/>
      <c r="EE2" s="254"/>
      <c r="EF2" s="254"/>
      <c r="EG2" s="254"/>
      <c r="EH2" s="254"/>
      <c r="EI2" s="254"/>
      <c r="EJ2" s="254"/>
      <c r="EK2" s="254"/>
      <c r="EL2" s="254"/>
      <c r="EM2" s="254"/>
      <c r="EN2" s="254"/>
      <c r="EO2" s="254"/>
      <c r="EP2" s="254"/>
      <c r="EQ2" s="254"/>
      <c r="ER2" s="254"/>
      <c r="ES2" s="254"/>
      <c r="ET2" s="254"/>
      <c r="EU2" s="254"/>
      <c r="EV2" s="254"/>
      <c r="EW2" s="254"/>
      <c r="EX2" s="254"/>
      <c r="EY2" s="254"/>
      <c r="EZ2" s="254"/>
      <c r="FA2" s="254"/>
      <c r="FB2" s="254"/>
      <c r="FC2" s="254"/>
      <c r="FD2" s="250" t="s">
        <v>339</v>
      </c>
      <c r="FE2" s="250"/>
      <c r="FF2" s="250"/>
      <c r="FG2" s="250"/>
      <c r="FH2" s="250"/>
      <c r="FI2" s="250"/>
      <c r="FJ2" s="250"/>
      <c r="FK2" s="250"/>
      <c r="FL2" s="250"/>
      <c r="FM2" s="250"/>
      <c r="FN2" s="250"/>
      <c r="FO2" s="250"/>
      <c r="FP2" s="250"/>
      <c r="FQ2" s="250"/>
      <c r="FR2" s="250"/>
      <c r="FS2" s="250"/>
      <c r="FT2" s="250"/>
      <c r="FU2" s="250"/>
      <c r="FV2" s="250"/>
      <c r="FW2" s="250"/>
      <c r="FX2" s="250"/>
      <c r="FY2" s="250"/>
      <c r="FZ2" s="250"/>
      <c r="GA2" s="250"/>
      <c r="GB2" s="250"/>
      <c r="GC2" s="250"/>
      <c r="GD2" s="251"/>
      <c r="GE2" s="240" t="s">
        <v>342</v>
      </c>
      <c r="GF2" s="241"/>
      <c r="GG2" s="241"/>
      <c r="GH2" s="241"/>
      <c r="GI2" s="241"/>
      <c r="GJ2" s="241"/>
      <c r="GK2" s="241"/>
      <c r="GL2" s="241"/>
      <c r="GM2" s="241"/>
      <c r="GN2" s="241"/>
      <c r="GO2" s="241"/>
      <c r="GP2" s="241"/>
      <c r="GQ2" s="241"/>
      <c r="GR2" s="241"/>
      <c r="GS2" s="241"/>
      <c r="GT2" s="241"/>
      <c r="GU2" s="241"/>
      <c r="GV2" s="241"/>
      <c r="GW2" s="241"/>
      <c r="GX2" s="241"/>
      <c r="GY2" s="241"/>
      <c r="GZ2" s="241"/>
      <c r="HA2" s="241"/>
      <c r="HB2" s="241"/>
      <c r="HC2" s="241"/>
      <c r="HD2" s="241"/>
      <c r="HE2" s="241"/>
      <c r="HF2" s="254" t="s">
        <v>343</v>
      </c>
      <c r="HG2" s="254"/>
      <c r="HH2" s="254"/>
      <c r="HI2" s="254"/>
      <c r="HJ2" s="254"/>
      <c r="HK2" s="254"/>
      <c r="HL2" s="254"/>
      <c r="HM2" s="254"/>
      <c r="HN2" s="254"/>
      <c r="HO2" s="254"/>
      <c r="HP2" s="254"/>
      <c r="HQ2" s="254"/>
      <c r="HR2" s="254"/>
      <c r="HS2" s="254"/>
      <c r="HT2" s="254"/>
      <c r="HU2" s="254"/>
      <c r="HV2" s="254"/>
      <c r="HW2" s="254"/>
      <c r="HX2" s="254"/>
      <c r="HY2" s="254"/>
      <c r="HZ2" s="254"/>
      <c r="IA2" s="254"/>
      <c r="IB2" s="254"/>
      <c r="IC2" s="254"/>
      <c r="ID2" s="254"/>
      <c r="IE2" s="254"/>
      <c r="IF2" s="260"/>
      <c r="IG2" s="247" t="s">
        <v>340</v>
      </c>
      <c r="IH2" s="248"/>
      <c r="II2" s="248"/>
      <c r="IJ2" s="248"/>
      <c r="IK2" s="248"/>
      <c r="IL2" s="248"/>
      <c r="IM2" s="248"/>
      <c r="IN2" s="248"/>
      <c r="IO2" s="248"/>
      <c r="IP2" s="248"/>
      <c r="IQ2" s="248"/>
      <c r="IR2" s="248"/>
      <c r="IS2" s="248"/>
      <c r="IT2" s="248"/>
      <c r="IU2" s="248"/>
      <c r="IV2" s="248"/>
      <c r="IW2" s="240" t="s">
        <v>342</v>
      </c>
      <c r="IX2" s="241"/>
      <c r="IY2" s="241"/>
      <c r="IZ2" s="241"/>
      <c r="JA2" s="241"/>
      <c r="JB2" s="241"/>
      <c r="JC2" s="241"/>
      <c r="JD2" s="241"/>
      <c r="JE2" s="241"/>
      <c r="JF2" s="241"/>
      <c r="JG2" s="241"/>
      <c r="JH2" s="241"/>
      <c r="JI2" s="241"/>
      <c r="JJ2" s="241"/>
      <c r="JK2" s="241"/>
      <c r="JL2" s="241"/>
      <c r="JM2" s="241"/>
      <c r="JN2" s="241"/>
      <c r="JO2" s="241"/>
      <c r="JP2" s="241"/>
      <c r="JQ2" s="241"/>
      <c r="JR2" s="241"/>
      <c r="JS2" s="254" t="s">
        <v>308</v>
      </c>
      <c r="JT2" s="254"/>
      <c r="JU2" s="254"/>
      <c r="JV2" s="254"/>
      <c r="JW2" s="254"/>
      <c r="JX2" s="254"/>
      <c r="JY2" s="254"/>
      <c r="JZ2" s="254"/>
      <c r="KA2" s="254"/>
      <c r="KB2" s="254"/>
      <c r="KC2" s="254"/>
      <c r="KD2" s="254"/>
      <c r="KE2" s="254"/>
      <c r="KF2" s="254"/>
      <c r="KG2" s="254"/>
      <c r="KH2" s="254"/>
      <c r="KI2" s="254"/>
      <c r="KJ2" s="254"/>
      <c r="KK2" s="254"/>
      <c r="KL2" s="254"/>
      <c r="KM2" s="254"/>
      <c r="KN2" s="254"/>
      <c r="KO2" s="250" t="s">
        <v>519</v>
      </c>
      <c r="KP2" s="250"/>
      <c r="KQ2" s="250"/>
      <c r="KR2" s="250"/>
      <c r="KS2" s="250"/>
      <c r="KT2" s="250"/>
      <c r="KU2" s="250"/>
      <c r="KV2" s="250"/>
      <c r="KW2" s="250"/>
      <c r="KX2" s="250"/>
      <c r="KY2" s="250"/>
      <c r="KZ2" s="250"/>
      <c r="LA2" s="250"/>
      <c r="LB2" s="250"/>
      <c r="LC2" s="250"/>
      <c r="LD2" s="250"/>
      <c r="LE2" s="250"/>
      <c r="LF2" s="250"/>
      <c r="LG2" s="250"/>
      <c r="LH2" s="250"/>
      <c r="LI2" s="250"/>
      <c r="LJ2" s="250"/>
      <c r="LK2" s="250"/>
      <c r="LL2" s="250"/>
      <c r="LM2" s="250"/>
      <c r="LN2" s="250"/>
      <c r="LO2" s="251"/>
      <c r="LP2" s="240" t="s">
        <v>520</v>
      </c>
      <c r="LQ2" s="241"/>
      <c r="LR2" s="241"/>
      <c r="LS2" s="241"/>
      <c r="LT2" s="241"/>
      <c r="LU2" s="241"/>
      <c r="LV2" s="241"/>
      <c r="LW2" s="241"/>
      <c r="LX2" s="241"/>
      <c r="LY2" s="241"/>
      <c r="LZ2" s="241"/>
      <c r="MA2" s="241"/>
      <c r="MB2" s="241"/>
      <c r="MC2" s="241"/>
      <c r="MD2" s="241"/>
      <c r="ME2" s="241"/>
      <c r="MF2" s="241"/>
      <c r="MG2" s="241"/>
      <c r="MH2" s="241"/>
      <c r="MI2" s="241"/>
      <c r="MJ2" s="241"/>
      <c r="MK2" s="241"/>
      <c r="ML2" s="241"/>
      <c r="MM2" s="241"/>
      <c r="MN2" s="241"/>
      <c r="MO2" s="241"/>
      <c r="MP2" s="241"/>
      <c r="MQ2" s="254" t="s">
        <v>521</v>
      </c>
      <c r="MR2" s="254"/>
      <c r="MS2" s="254"/>
      <c r="MT2" s="254"/>
      <c r="MU2" s="254"/>
      <c r="MV2" s="254"/>
      <c r="MW2" s="254"/>
      <c r="MX2" s="254"/>
      <c r="MY2" s="254"/>
      <c r="MZ2" s="254"/>
      <c r="NA2" s="254"/>
      <c r="NB2" s="254"/>
      <c r="NC2" s="254"/>
      <c r="ND2" s="254"/>
      <c r="NE2" s="254"/>
      <c r="NF2" s="254"/>
      <c r="NG2" s="254"/>
      <c r="NH2" s="254"/>
      <c r="NI2" s="254"/>
      <c r="NJ2" s="254"/>
      <c r="NK2" s="254"/>
      <c r="NL2" s="254"/>
      <c r="NM2" s="254"/>
      <c r="NN2" s="254"/>
      <c r="NO2" s="254"/>
      <c r="NP2" s="254"/>
      <c r="NQ2" s="260"/>
      <c r="NT2" s="259"/>
      <c r="NU2" s="240" t="s">
        <v>626</v>
      </c>
      <c r="NV2" s="241"/>
      <c r="NW2" s="241"/>
      <c r="NX2" s="241"/>
      <c r="NY2" s="241"/>
      <c r="NZ2" s="241"/>
      <c r="OA2" s="241"/>
      <c r="OB2" s="241"/>
      <c r="OC2" s="241"/>
      <c r="OD2" s="241"/>
      <c r="OE2" s="241"/>
      <c r="OF2" s="241"/>
      <c r="OG2" s="241"/>
      <c r="OH2" s="241"/>
      <c r="OI2" s="241"/>
      <c r="OJ2" s="241"/>
      <c r="OK2" s="241"/>
      <c r="OL2" s="241"/>
      <c r="OM2" s="241"/>
      <c r="ON2" s="241"/>
      <c r="OO2" s="241"/>
      <c r="OP2" s="241"/>
      <c r="OQ2" s="241"/>
      <c r="OR2" s="241"/>
      <c r="OS2" s="241"/>
      <c r="OT2" s="241"/>
      <c r="OU2" s="241"/>
      <c r="OV2" s="250" t="s">
        <v>16</v>
      </c>
      <c r="OW2" s="250"/>
      <c r="OX2" s="250"/>
      <c r="OY2" s="250"/>
      <c r="OZ2" s="250"/>
      <c r="PA2" s="250"/>
      <c r="PB2" s="250"/>
      <c r="PC2" s="250"/>
      <c r="PD2" s="250"/>
      <c r="PE2" s="250"/>
      <c r="PF2" s="250"/>
      <c r="PG2" s="250"/>
      <c r="PH2" s="250"/>
      <c r="PI2" s="250"/>
      <c r="PJ2" s="250"/>
      <c r="PK2" s="250"/>
      <c r="PL2" s="250"/>
      <c r="PM2" s="250"/>
      <c r="PN2" s="250"/>
      <c r="PO2" s="250"/>
      <c r="PP2" s="250"/>
      <c r="PQ2" s="250"/>
      <c r="PR2" s="250"/>
      <c r="PS2" s="250"/>
      <c r="PT2" s="250"/>
      <c r="PU2" s="250"/>
      <c r="PV2" s="251"/>
      <c r="PW2" s="254" t="s">
        <v>571</v>
      </c>
      <c r="PX2" s="254"/>
      <c r="PY2" s="254"/>
      <c r="PZ2" s="254"/>
      <c r="QA2" s="254"/>
      <c r="QB2" s="254"/>
      <c r="QC2" s="254"/>
      <c r="QD2" s="254"/>
      <c r="QE2" s="254"/>
      <c r="QF2" s="254"/>
      <c r="QG2" s="254"/>
      <c r="QH2" s="254"/>
      <c r="QI2" s="254"/>
      <c r="QJ2" s="254"/>
      <c r="QK2" s="254"/>
      <c r="QL2" s="254"/>
      <c r="QM2" s="254"/>
      <c r="QN2" s="254"/>
      <c r="QO2" s="254"/>
      <c r="QP2" s="254"/>
      <c r="QQ2" s="254"/>
      <c r="QR2" s="254"/>
      <c r="QS2" s="254"/>
      <c r="QT2" s="254"/>
      <c r="QU2" s="254"/>
      <c r="QV2" s="254"/>
      <c r="QW2" s="254"/>
      <c r="QX2" s="240" t="s">
        <v>626</v>
      </c>
      <c r="QY2" s="241"/>
      <c r="QZ2" s="241"/>
      <c r="RA2" s="241"/>
      <c r="RB2" s="241"/>
      <c r="RC2" s="241"/>
      <c r="RD2" s="241"/>
      <c r="RE2" s="241"/>
      <c r="RF2" s="241"/>
      <c r="RG2" s="241"/>
      <c r="RH2" s="241"/>
      <c r="RI2" s="241"/>
      <c r="RJ2" s="241"/>
      <c r="RK2" s="241"/>
      <c r="RL2" s="241"/>
      <c r="RM2" s="241"/>
      <c r="RN2" s="241"/>
      <c r="RO2" s="241"/>
      <c r="RP2" s="241"/>
      <c r="RQ2" s="241"/>
      <c r="RR2" s="241"/>
      <c r="RS2" s="241"/>
      <c r="RT2" s="241"/>
      <c r="RU2" s="241"/>
      <c r="RV2" s="241"/>
      <c r="RW2" s="241"/>
      <c r="RX2" s="241"/>
      <c r="RY2" s="254" t="s">
        <v>752</v>
      </c>
      <c r="RZ2" s="254"/>
      <c r="SA2" s="254"/>
      <c r="SB2" s="254"/>
      <c r="SC2" s="254"/>
      <c r="SD2" s="254"/>
      <c r="SE2" s="254"/>
      <c r="SF2" s="254"/>
      <c r="SG2" s="254"/>
      <c r="SH2" s="254"/>
      <c r="SI2" s="254"/>
      <c r="SJ2" s="254"/>
      <c r="SK2" s="254"/>
      <c r="SL2" s="254"/>
      <c r="SM2" s="254"/>
      <c r="SN2" s="254"/>
      <c r="SO2" s="254"/>
      <c r="SP2" s="254"/>
      <c r="SQ2" s="254"/>
      <c r="SR2" s="254"/>
      <c r="SS2" s="254"/>
      <c r="ST2" s="254"/>
      <c r="SU2" s="254"/>
      <c r="SV2" s="254"/>
      <c r="SW2" s="254"/>
      <c r="SX2" s="254"/>
      <c r="SY2" s="254"/>
    </row>
    <row r="3" spans="1:519" s="21" customFormat="1" ht="21" customHeight="1" x14ac:dyDescent="0.2">
      <c r="A3" s="263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3"/>
      <c r="Y3" s="242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243"/>
      <c r="AM3" s="243"/>
      <c r="AN3" s="243"/>
      <c r="AO3" s="243"/>
      <c r="AP3" s="243"/>
      <c r="AQ3" s="243"/>
      <c r="AR3" s="243"/>
      <c r="AS3" s="243"/>
      <c r="AT3" s="243"/>
      <c r="AU3" s="243"/>
      <c r="AV3" s="243"/>
      <c r="AW3" s="243"/>
      <c r="AX3" s="243"/>
      <c r="AY3" s="243"/>
      <c r="AZ3" s="258"/>
      <c r="BA3" s="258"/>
      <c r="BB3" s="258"/>
      <c r="BC3" s="258"/>
      <c r="BD3" s="258"/>
      <c r="BE3" s="258"/>
      <c r="BF3" s="258"/>
      <c r="BG3" s="258"/>
      <c r="BH3" s="258"/>
      <c r="BI3" s="258"/>
      <c r="BJ3" s="258"/>
      <c r="BK3" s="258"/>
      <c r="BL3" s="258"/>
      <c r="BM3" s="258"/>
      <c r="BN3" s="258"/>
      <c r="BO3" s="258"/>
      <c r="BP3" s="258"/>
      <c r="BQ3" s="258"/>
      <c r="BR3" s="258"/>
      <c r="BS3" s="258"/>
      <c r="BT3" s="258"/>
      <c r="BU3" s="258"/>
      <c r="BV3" s="258"/>
      <c r="BW3" s="258"/>
      <c r="BX3" s="258"/>
      <c r="BY3" s="258"/>
      <c r="BZ3" s="258"/>
      <c r="CA3" s="243"/>
      <c r="CB3" s="243"/>
      <c r="CC3" s="243"/>
      <c r="CD3" s="243"/>
      <c r="CE3" s="243"/>
      <c r="CF3" s="243"/>
      <c r="CG3" s="243"/>
      <c r="CH3" s="243"/>
      <c r="CI3" s="243"/>
      <c r="CJ3" s="243"/>
      <c r="CK3" s="243"/>
      <c r="CL3" s="243"/>
      <c r="CM3" s="243"/>
      <c r="CN3" s="243"/>
      <c r="CO3" s="243"/>
      <c r="CP3" s="243"/>
      <c r="CQ3" s="243"/>
      <c r="CR3" s="243"/>
      <c r="CS3" s="243"/>
      <c r="CT3" s="243"/>
      <c r="CU3" s="243"/>
      <c r="CV3" s="243"/>
      <c r="CW3" s="243"/>
      <c r="CX3" s="243"/>
      <c r="CY3" s="243"/>
      <c r="CZ3" s="243"/>
      <c r="DA3" s="243"/>
      <c r="DB3" s="252"/>
      <c r="DC3" s="252"/>
      <c r="DD3" s="252"/>
      <c r="DE3" s="252"/>
      <c r="DF3" s="252"/>
      <c r="DG3" s="252"/>
      <c r="DH3" s="252"/>
      <c r="DI3" s="252"/>
      <c r="DJ3" s="252"/>
      <c r="DK3" s="252"/>
      <c r="DL3" s="252"/>
      <c r="DM3" s="252"/>
      <c r="DN3" s="252"/>
      <c r="DO3" s="252"/>
      <c r="DP3" s="252"/>
      <c r="DQ3" s="252"/>
      <c r="DR3" s="252"/>
      <c r="DS3" s="252"/>
      <c r="DT3" s="252"/>
      <c r="DU3" s="252"/>
      <c r="DV3" s="252"/>
      <c r="DW3" s="252"/>
      <c r="DX3" s="252"/>
      <c r="DY3" s="252"/>
      <c r="DZ3" s="252"/>
      <c r="EA3" s="252"/>
      <c r="EB3" s="252"/>
      <c r="EC3" s="258"/>
      <c r="ED3" s="258"/>
      <c r="EE3" s="258"/>
      <c r="EF3" s="258"/>
      <c r="EG3" s="258"/>
      <c r="EH3" s="258"/>
      <c r="EI3" s="258"/>
      <c r="EJ3" s="258"/>
      <c r="EK3" s="258"/>
      <c r="EL3" s="258"/>
      <c r="EM3" s="258"/>
      <c r="EN3" s="258"/>
      <c r="EO3" s="258"/>
      <c r="EP3" s="258"/>
      <c r="EQ3" s="258"/>
      <c r="ER3" s="258"/>
      <c r="ES3" s="258"/>
      <c r="ET3" s="258"/>
      <c r="EU3" s="258"/>
      <c r="EV3" s="258"/>
      <c r="EW3" s="258"/>
      <c r="EX3" s="258"/>
      <c r="EY3" s="258"/>
      <c r="EZ3" s="258"/>
      <c r="FA3" s="258"/>
      <c r="FB3" s="258"/>
      <c r="FC3" s="258"/>
      <c r="FD3" s="252"/>
      <c r="FE3" s="252"/>
      <c r="FF3" s="252"/>
      <c r="FG3" s="252"/>
      <c r="FH3" s="252"/>
      <c r="FI3" s="252"/>
      <c r="FJ3" s="252"/>
      <c r="FK3" s="252"/>
      <c r="FL3" s="252"/>
      <c r="FM3" s="252"/>
      <c r="FN3" s="252"/>
      <c r="FO3" s="252"/>
      <c r="FP3" s="252"/>
      <c r="FQ3" s="252"/>
      <c r="FR3" s="252"/>
      <c r="FS3" s="252"/>
      <c r="FT3" s="252"/>
      <c r="FU3" s="252"/>
      <c r="FV3" s="252"/>
      <c r="FW3" s="252"/>
      <c r="FX3" s="252"/>
      <c r="FY3" s="252"/>
      <c r="FZ3" s="252"/>
      <c r="GA3" s="252"/>
      <c r="GB3" s="252"/>
      <c r="GC3" s="252"/>
      <c r="GD3" s="253"/>
      <c r="GE3" s="242"/>
      <c r="GF3" s="243"/>
      <c r="GG3" s="243"/>
      <c r="GH3" s="243"/>
      <c r="GI3" s="243"/>
      <c r="GJ3" s="243"/>
      <c r="GK3" s="243"/>
      <c r="GL3" s="243"/>
      <c r="GM3" s="243"/>
      <c r="GN3" s="243"/>
      <c r="GO3" s="243"/>
      <c r="GP3" s="243"/>
      <c r="GQ3" s="243"/>
      <c r="GR3" s="243"/>
      <c r="GS3" s="243"/>
      <c r="GT3" s="243"/>
      <c r="GU3" s="243"/>
      <c r="GV3" s="243"/>
      <c r="GW3" s="243"/>
      <c r="GX3" s="243"/>
      <c r="GY3" s="243"/>
      <c r="GZ3" s="243"/>
      <c r="HA3" s="243"/>
      <c r="HB3" s="243"/>
      <c r="HC3" s="243"/>
      <c r="HD3" s="243"/>
      <c r="HE3" s="243"/>
      <c r="HF3" s="258"/>
      <c r="HG3" s="258"/>
      <c r="HH3" s="258"/>
      <c r="HI3" s="258"/>
      <c r="HJ3" s="258"/>
      <c r="HK3" s="258"/>
      <c r="HL3" s="258"/>
      <c r="HM3" s="258"/>
      <c r="HN3" s="258"/>
      <c r="HO3" s="258"/>
      <c r="HP3" s="258"/>
      <c r="HQ3" s="258"/>
      <c r="HR3" s="258"/>
      <c r="HS3" s="258"/>
      <c r="HT3" s="258"/>
      <c r="HU3" s="258"/>
      <c r="HV3" s="258"/>
      <c r="HW3" s="258"/>
      <c r="HX3" s="258"/>
      <c r="HY3" s="258"/>
      <c r="HZ3" s="258"/>
      <c r="IA3" s="258"/>
      <c r="IB3" s="258"/>
      <c r="IC3" s="258"/>
      <c r="ID3" s="258"/>
      <c r="IE3" s="258"/>
      <c r="IF3" s="261"/>
      <c r="IG3" s="247"/>
      <c r="IH3" s="248"/>
      <c r="II3" s="248"/>
      <c r="IJ3" s="248"/>
      <c r="IK3" s="248"/>
      <c r="IL3" s="248"/>
      <c r="IM3" s="248"/>
      <c r="IN3" s="248"/>
      <c r="IO3" s="248"/>
      <c r="IP3" s="248"/>
      <c r="IQ3" s="248"/>
      <c r="IR3" s="248"/>
      <c r="IS3" s="248"/>
      <c r="IT3" s="248"/>
      <c r="IU3" s="248"/>
      <c r="IV3" s="249"/>
      <c r="IW3" s="255"/>
      <c r="IX3" s="256"/>
      <c r="IY3" s="256"/>
      <c r="IZ3" s="256"/>
      <c r="JA3" s="256"/>
      <c r="JB3" s="256"/>
      <c r="JC3" s="256"/>
      <c r="JD3" s="256"/>
      <c r="JE3" s="256"/>
      <c r="JF3" s="256"/>
      <c r="JG3" s="256"/>
      <c r="JH3" s="256"/>
      <c r="JI3" s="257"/>
      <c r="JJ3" s="255" t="s">
        <v>341</v>
      </c>
      <c r="JK3" s="256"/>
      <c r="JL3" s="256"/>
      <c r="JM3" s="256"/>
      <c r="JN3" s="256"/>
      <c r="JO3" s="256"/>
      <c r="JP3" s="256"/>
      <c r="JQ3" s="256"/>
      <c r="JR3" s="257"/>
      <c r="JS3" s="244"/>
      <c r="JT3" s="245"/>
      <c r="JU3" s="245"/>
      <c r="JV3" s="245"/>
      <c r="JW3" s="245"/>
      <c r="JX3" s="245"/>
      <c r="JY3" s="245"/>
      <c r="JZ3" s="245"/>
      <c r="KA3" s="245"/>
      <c r="KB3" s="245"/>
      <c r="KC3" s="245"/>
      <c r="KD3" s="245"/>
      <c r="KE3" s="246"/>
      <c r="KF3" s="244" t="s">
        <v>341</v>
      </c>
      <c r="KG3" s="245"/>
      <c r="KH3" s="245"/>
      <c r="KI3" s="245"/>
      <c r="KJ3" s="245"/>
      <c r="KK3" s="245"/>
      <c r="KL3" s="245"/>
      <c r="KM3" s="245"/>
      <c r="KN3" s="246"/>
      <c r="KO3" s="252"/>
      <c r="KP3" s="252"/>
      <c r="KQ3" s="252"/>
      <c r="KR3" s="252"/>
      <c r="KS3" s="252"/>
      <c r="KT3" s="252"/>
      <c r="KU3" s="252"/>
      <c r="KV3" s="252"/>
      <c r="KW3" s="252"/>
      <c r="KX3" s="252"/>
      <c r="KY3" s="252"/>
      <c r="KZ3" s="252"/>
      <c r="LA3" s="252"/>
      <c r="LB3" s="252"/>
      <c r="LC3" s="252"/>
      <c r="LD3" s="252"/>
      <c r="LE3" s="252"/>
      <c r="LF3" s="252"/>
      <c r="LG3" s="252"/>
      <c r="LH3" s="252"/>
      <c r="LI3" s="252"/>
      <c r="LJ3" s="252"/>
      <c r="LK3" s="252"/>
      <c r="LL3" s="252"/>
      <c r="LM3" s="252"/>
      <c r="LN3" s="252"/>
      <c r="LO3" s="253"/>
      <c r="LP3" s="242"/>
      <c r="LQ3" s="243"/>
      <c r="LR3" s="243"/>
      <c r="LS3" s="243"/>
      <c r="LT3" s="243"/>
      <c r="LU3" s="243"/>
      <c r="LV3" s="243"/>
      <c r="LW3" s="243"/>
      <c r="LX3" s="243"/>
      <c r="LY3" s="243"/>
      <c r="LZ3" s="243"/>
      <c r="MA3" s="243"/>
      <c r="MB3" s="243"/>
      <c r="MC3" s="243"/>
      <c r="MD3" s="243"/>
      <c r="ME3" s="243"/>
      <c r="MF3" s="243"/>
      <c r="MG3" s="243"/>
      <c r="MH3" s="243"/>
      <c r="MI3" s="243"/>
      <c r="MJ3" s="243"/>
      <c r="MK3" s="243"/>
      <c r="ML3" s="243"/>
      <c r="MM3" s="243"/>
      <c r="MN3" s="243"/>
      <c r="MO3" s="243"/>
      <c r="MP3" s="243"/>
      <c r="MQ3" s="258"/>
      <c r="MR3" s="258"/>
      <c r="MS3" s="258"/>
      <c r="MT3" s="258"/>
      <c r="MU3" s="258"/>
      <c r="MV3" s="258"/>
      <c r="MW3" s="258"/>
      <c r="MX3" s="258"/>
      <c r="MY3" s="258"/>
      <c r="MZ3" s="258"/>
      <c r="NA3" s="258"/>
      <c r="NB3" s="258"/>
      <c r="NC3" s="258"/>
      <c r="ND3" s="258"/>
      <c r="NE3" s="258"/>
      <c r="NF3" s="258"/>
      <c r="NG3" s="258"/>
      <c r="NH3" s="258"/>
      <c r="NI3" s="258"/>
      <c r="NJ3" s="258"/>
      <c r="NK3" s="258"/>
      <c r="NL3" s="258"/>
      <c r="NM3" s="258"/>
      <c r="NN3" s="258"/>
      <c r="NO3" s="258"/>
      <c r="NP3" s="258"/>
      <c r="NQ3" s="261"/>
      <c r="NT3" s="253"/>
      <c r="NU3" s="242"/>
      <c r="NV3" s="243"/>
      <c r="NW3" s="243"/>
      <c r="NX3" s="243"/>
      <c r="NY3" s="243"/>
      <c r="NZ3" s="243"/>
      <c r="OA3" s="243"/>
      <c r="OB3" s="243"/>
      <c r="OC3" s="243"/>
      <c r="OD3" s="243"/>
      <c r="OE3" s="243"/>
      <c r="OF3" s="243"/>
      <c r="OG3" s="243"/>
      <c r="OH3" s="243"/>
      <c r="OI3" s="243"/>
      <c r="OJ3" s="243"/>
      <c r="OK3" s="243"/>
      <c r="OL3" s="243"/>
      <c r="OM3" s="243"/>
      <c r="ON3" s="243"/>
      <c r="OO3" s="243"/>
      <c r="OP3" s="243"/>
      <c r="OQ3" s="243"/>
      <c r="OR3" s="243"/>
      <c r="OS3" s="243"/>
      <c r="OT3" s="243"/>
      <c r="OU3" s="243"/>
      <c r="OV3" s="252"/>
      <c r="OW3" s="252"/>
      <c r="OX3" s="252"/>
      <c r="OY3" s="252"/>
      <c r="OZ3" s="252"/>
      <c r="PA3" s="252"/>
      <c r="PB3" s="252"/>
      <c r="PC3" s="252"/>
      <c r="PD3" s="252"/>
      <c r="PE3" s="252"/>
      <c r="PF3" s="252"/>
      <c r="PG3" s="252"/>
      <c r="PH3" s="252"/>
      <c r="PI3" s="252"/>
      <c r="PJ3" s="252"/>
      <c r="PK3" s="252"/>
      <c r="PL3" s="252"/>
      <c r="PM3" s="252"/>
      <c r="PN3" s="252"/>
      <c r="PO3" s="252"/>
      <c r="PP3" s="252"/>
      <c r="PQ3" s="252"/>
      <c r="PR3" s="252"/>
      <c r="PS3" s="252"/>
      <c r="PT3" s="252"/>
      <c r="PU3" s="252"/>
      <c r="PV3" s="253"/>
      <c r="PW3" s="258"/>
      <c r="PX3" s="258"/>
      <c r="PY3" s="258"/>
      <c r="PZ3" s="258"/>
      <c r="QA3" s="258"/>
      <c r="QB3" s="258"/>
      <c r="QC3" s="258"/>
      <c r="QD3" s="258"/>
      <c r="QE3" s="258"/>
      <c r="QF3" s="258"/>
      <c r="QG3" s="258"/>
      <c r="QH3" s="258"/>
      <c r="QI3" s="258"/>
      <c r="QJ3" s="258"/>
      <c r="QK3" s="258"/>
      <c r="QL3" s="258"/>
      <c r="QM3" s="258"/>
      <c r="QN3" s="258"/>
      <c r="QO3" s="258"/>
      <c r="QP3" s="258"/>
      <c r="QQ3" s="258"/>
      <c r="QR3" s="258"/>
      <c r="QS3" s="258"/>
      <c r="QT3" s="258"/>
      <c r="QU3" s="258"/>
      <c r="QV3" s="258"/>
      <c r="QW3" s="258"/>
      <c r="QX3" s="242"/>
      <c r="QY3" s="243"/>
      <c r="QZ3" s="243"/>
      <c r="RA3" s="243"/>
      <c r="RB3" s="243"/>
      <c r="RC3" s="243"/>
      <c r="RD3" s="243"/>
      <c r="RE3" s="243"/>
      <c r="RF3" s="243"/>
      <c r="RG3" s="243"/>
      <c r="RH3" s="243"/>
      <c r="RI3" s="243"/>
      <c r="RJ3" s="243"/>
      <c r="RK3" s="243"/>
      <c r="RL3" s="243"/>
      <c r="RM3" s="243"/>
      <c r="RN3" s="243"/>
      <c r="RO3" s="243"/>
      <c r="RP3" s="243"/>
      <c r="RQ3" s="243"/>
      <c r="RR3" s="243"/>
      <c r="RS3" s="243"/>
      <c r="RT3" s="243"/>
      <c r="RU3" s="243"/>
      <c r="RV3" s="243"/>
      <c r="RW3" s="243"/>
      <c r="RX3" s="243"/>
      <c r="RY3" s="258"/>
      <c r="RZ3" s="258"/>
      <c r="SA3" s="258"/>
      <c r="SB3" s="258"/>
      <c r="SC3" s="258"/>
      <c r="SD3" s="258"/>
      <c r="SE3" s="258"/>
      <c r="SF3" s="258"/>
      <c r="SG3" s="258"/>
      <c r="SH3" s="258"/>
      <c r="SI3" s="258"/>
      <c r="SJ3" s="258"/>
      <c r="SK3" s="258"/>
      <c r="SL3" s="258"/>
      <c r="SM3" s="258"/>
      <c r="SN3" s="258"/>
      <c r="SO3" s="258"/>
      <c r="SP3" s="258"/>
      <c r="SQ3" s="258"/>
      <c r="SR3" s="258"/>
      <c r="SS3" s="258"/>
      <c r="ST3" s="258"/>
      <c r="SU3" s="258"/>
      <c r="SV3" s="258"/>
      <c r="SW3" s="258"/>
      <c r="SX3" s="258"/>
      <c r="SY3" s="258"/>
    </row>
    <row r="4" spans="1:519" s="21" customFormat="1" ht="21" customHeight="1" x14ac:dyDescent="0.2">
      <c r="A4" s="8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/>
      <c r="Y4" s="83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4"/>
      <c r="GE4" s="83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85"/>
      <c r="IG4" s="104" t="s">
        <v>696</v>
      </c>
      <c r="IH4" s="105" t="s">
        <v>697</v>
      </c>
      <c r="II4" s="105" t="s">
        <v>695</v>
      </c>
      <c r="IJ4" s="105" t="s">
        <v>704</v>
      </c>
      <c r="IK4" s="105" t="s">
        <v>699</v>
      </c>
      <c r="IL4" s="105" t="s">
        <v>703</v>
      </c>
      <c r="IM4" s="105" t="s">
        <v>702</v>
      </c>
      <c r="IN4" s="105" t="s">
        <v>707</v>
      </c>
      <c r="IO4" s="105" t="s">
        <v>706</v>
      </c>
      <c r="IP4" s="105" t="s">
        <v>714</v>
      </c>
      <c r="IQ4" s="105" t="s">
        <v>713</v>
      </c>
      <c r="IR4" s="105" t="s">
        <v>715</v>
      </c>
      <c r="IS4" s="105" t="s">
        <v>716</v>
      </c>
      <c r="IT4" s="105" t="s">
        <v>717</v>
      </c>
      <c r="IU4" s="105" t="s">
        <v>718</v>
      </c>
      <c r="IV4" s="105" t="s">
        <v>719</v>
      </c>
      <c r="IW4" s="76"/>
      <c r="IX4" s="77"/>
      <c r="IY4" s="77"/>
      <c r="IZ4" s="77"/>
      <c r="JA4" s="77"/>
      <c r="JB4" s="77"/>
      <c r="JC4" s="77"/>
      <c r="JD4" s="77"/>
      <c r="JE4" s="77"/>
      <c r="JF4" s="77"/>
      <c r="JG4" s="77"/>
      <c r="JH4" s="77"/>
      <c r="JI4" s="77"/>
      <c r="JJ4" s="76"/>
      <c r="JK4" s="77"/>
      <c r="JL4" s="77"/>
      <c r="JM4" s="77" t="s">
        <v>148</v>
      </c>
      <c r="JN4" s="77" t="s">
        <v>159</v>
      </c>
      <c r="JO4" s="77" t="s">
        <v>191</v>
      </c>
      <c r="JP4" s="77" t="s">
        <v>527</v>
      </c>
      <c r="JQ4" s="77"/>
      <c r="JR4" s="78"/>
      <c r="JS4" s="244"/>
      <c r="JT4" s="245"/>
      <c r="JU4" s="245"/>
      <c r="JV4" s="245"/>
      <c r="JW4" s="245"/>
      <c r="JX4" s="245"/>
      <c r="JY4" s="245"/>
      <c r="JZ4" s="245"/>
      <c r="KA4" s="245"/>
      <c r="KB4" s="245"/>
      <c r="KC4" s="245"/>
      <c r="KD4" s="245"/>
      <c r="KE4" s="246"/>
      <c r="KF4" s="79"/>
      <c r="KG4" s="80"/>
      <c r="KH4" s="80"/>
      <c r="KI4" s="80" t="s">
        <v>148</v>
      </c>
      <c r="KJ4" s="80" t="s">
        <v>159</v>
      </c>
      <c r="KK4" s="80" t="s">
        <v>191</v>
      </c>
      <c r="KL4" s="80" t="s">
        <v>527</v>
      </c>
      <c r="KM4" s="80"/>
      <c r="KN4" s="81"/>
      <c r="KO4" s="73"/>
      <c r="KP4" s="73"/>
      <c r="KQ4" s="73"/>
      <c r="KR4" s="73"/>
      <c r="KS4" s="73"/>
      <c r="KT4" s="73"/>
      <c r="KU4" s="73"/>
      <c r="KV4" s="73"/>
      <c r="KW4" s="73"/>
      <c r="KX4" s="73"/>
      <c r="KY4" s="73"/>
      <c r="KZ4" s="73"/>
      <c r="LA4" s="73"/>
      <c r="LB4" s="73"/>
      <c r="LC4" s="73"/>
      <c r="LD4" s="73"/>
      <c r="LE4" s="73"/>
      <c r="LF4" s="73"/>
      <c r="LG4" s="73"/>
      <c r="LH4" s="73"/>
      <c r="LI4" s="73"/>
      <c r="LJ4" s="73"/>
      <c r="LK4" s="73"/>
      <c r="LL4" s="73"/>
      <c r="LM4" s="73"/>
      <c r="LN4" s="73"/>
      <c r="LO4" s="74"/>
      <c r="LP4" s="83"/>
      <c r="LQ4" s="84"/>
      <c r="LR4" s="84"/>
      <c r="LS4" s="84"/>
      <c r="LT4" s="84"/>
      <c r="LU4" s="84"/>
      <c r="LV4" s="84"/>
      <c r="LW4" s="84"/>
      <c r="LX4" s="84"/>
      <c r="LY4" s="84"/>
      <c r="LZ4" s="84"/>
      <c r="MA4" s="84"/>
      <c r="MB4" s="84"/>
      <c r="MC4" s="84"/>
      <c r="MD4" s="84"/>
      <c r="ME4" s="84"/>
      <c r="MF4" s="84"/>
      <c r="MG4" s="84"/>
      <c r="MH4" s="84"/>
      <c r="MI4" s="84"/>
      <c r="MJ4" s="84"/>
      <c r="MK4" s="84"/>
      <c r="ML4" s="84"/>
      <c r="MM4" s="84"/>
      <c r="MN4" s="84"/>
      <c r="MO4" s="84"/>
      <c r="MP4" s="84"/>
      <c r="MQ4" s="75"/>
      <c r="MR4" s="75"/>
      <c r="MS4" s="75"/>
      <c r="MT4" s="75"/>
      <c r="MU4" s="75"/>
      <c r="MV4" s="75"/>
      <c r="MW4" s="75"/>
      <c r="MX4" s="75"/>
      <c r="MY4" s="75"/>
      <c r="MZ4" s="75"/>
      <c r="NA4" s="75"/>
      <c r="NB4" s="75"/>
      <c r="NC4" s="75"/>
      <c r="ND4" s="75"/>
      <c r="NE4" s="75"/>
      <c r="NF4" s="75"/>
      <c r="NG4" s="75"/>
      <c r="NH4" s="75"/>
      <c r="NI4" s="75"/>
      <c r="NJ4" s="75"/>
      <c r="NK4" s="75"/>
      <c r="NL4" s="75"/>
      <c r="NM4" s="75"/>
      <c r="NN4" s="75"/>
      <c r="NO4" s="75"/>
      <c r="NP4" s="75"/>
      <c r="NQ4" s="85"/>
      <c r="NT4" s="73"/>
      <c r="NU4" s="84"/>
      <c r="NV4" s="84"/>
      <c r="NW4" s="84"/>
      <c r="NX4" s="84"/>
      <c r="NY4" s="84"/>
      <c r="NZ4" s="84"/>
      <c r="OA4" s="84"/>
      <c r="OB4" s="84"/>
      <c r="OC4" s="84"/>
      <c r="OD4" s="84"/>
      <c r="OE4" s="84"/>
      <c r="OF4" s="84"/>
      <c r="OG4" s="84"/>
      <c r="OH4" s="84"/>
      <c r="OI4" s="84"/>
      <c r="OJ4" s="84"/>
      <c r="OK4" s="84"/>
      <c r="OL4" s="84"/>
      <c r="OM4" s="84"/>
      <c r="ON4" s="84"/>
      <c r="OO4" s="84"/>
      <c r="OP4" s="84"/>
      <c r="OQ4" s="84"/>
      <c r="OR4" s="84"/>
      <c r="OS4" s="84"/>
      <c r="OT4" s="84"/>
      <c r="OU4" s="84"/>
      <c r="OV4" s="73"/>
      <c r="OW4" s="73"/>
      <c r="OX4" s="73"/>
      <c r="OY4" s="73"/>
      <c r="OZ4" s="73"/>
      <c r="PA4" s="73"/>
      <c r="PB4" s="73"/>
      <c r="PC4" s="73"/>
      <c r="PD4" s="73"/>
      <c r="PE4" s="73"/>
      <c r="PF4" s="73"/>
      <c r="PG4" s="73"/>
      <c r="PH4" s="73"/>
      <c r="PI4" s="73"/>
      <c r="PJ4" s="73"/>
      <c r="PK4" s="73"/>
      <c r="PL4" s="73"/>
      <c r="PM4" s="73"/>
      <c r="PN4" s="73"/>
      <c r="PO4" s="73"/>
      <c r="PP4" s="73"/>
      <c r="PQ4" s="73"/>
      <c r="PR4" s="73"/>
      <c r="PS4" s="73"/>
      <c r="PT4" s="73"/>
      <c r="PU4" s="73"/>
      <c r="PV4" s="74"/>
      <c r="PW4" s="75"/>
      <c r="PX4" s="75"/>
      <c r="PY4" s="75"/>
      <c r="PZ4" s="75"/>
      <c r="QA4" s="75"/>
      <c r="QB4" s="75"/>
      <c r="QC4" s="75"/>
      <c r="QD4" s="75"/>
      <c r="QE4" s="75"/>
      <c r="QF4" s="75"/>
      <c r="QG4" s="75"/>
      <c r="QH4" s="75"/>
      <c r="QI4" s="75"/>
      <c r="QJ4" s="75"/>
      <c r="QK4" s="75"/>
      <c r="QL4" s="75"/>
      <c r="QM4" s="75"/>
      <c r="QN4" s="75"/>
      <c r="QO4" s="75"/>
      <c r="QP4" s="75"/>
      <c r="QQ4" s="75"/>
      <c r="QR4" s="75"/>
      <c r="QS4" s="75"/>
      <c r="QT4" s="75"/>
      <c r="QU4" s="75"/>
      <c r="QV4" s="75"/>
      <c r="QW4" s="75"/>
      <c r="QX4" s="84"/>
      <c r="QY4" s="84"/>
      <c r="QZ4" s="84"/>
      <c r="RA4" s="84"/>
      <c r="RB4" s="84"/>
      <c r="RC4" s="84"/>
      <c r="RD4" s="84"/>
      <c r="RE4" s="84"/>
      <c r="RF4" s="84"/>
      <c r="RG4" s="84"/>
      <c r="RH4" s="84"/>
      <c r="RI4" s="84"/>
      <c r="RJ4" s="84"/>
      <c r="RK4" s="84"/>
      <c r="RL4" s="84"/>
      <c r="RM4" s="84"/>
      <c r="RN4" s="84"/>
      <c r="RO4" s="84"/>
      <c r="RP4" s="84"/>
      <c r="RQ4" s="84"/>
      <c r="RR4" s="84"/>
      <c r="RS4" s="84"/>
      <c r="RT4" s="84"/>
      <c r="RU4" s="84"/>
      <c r="RV4" s="84"/>
      <c r="RW4" s="84"/>
      <c r="RX4" s="84"/>
      <c r="RY4" s="75"/>
      <c r="RZ4" s="75"/>
      <c r="SA4" s="75"/>
      <c r="SB4" s="75"/>
      <c r="SC4" s="75"/>
      <c r="SD4" s="75"/>
      <c r="SE4" s="75"/>
      <c r="SF4" s="75"/>
      <c r="SG4" s="75"/>
      <c r="SH4" s="75"/>
      <c r="SI4" s="75"/>
      <c r="SJ4" s="75"/>
      <c r="SK4" s="75"/>
      <c r="SL4" s="75"/>
      <c r="SM4" s="75"/>
      <c r="SN4" s="75"/>
      <c r="SO4" s="75"/>
      <c r="SP4" s="75"/>
      <c r="SQ4" s="75"/>
      <c r="SR4" s="75"/>
      <c r="SS4" s="75"/>
      <c r="ST4" s="75"/>
      <c r="SU4" s="75"/>
      <c r="SV4" s="75"/>
      <c r="SW4" s="75"/>
      <c r="SX4" s="75"/>
      <c r="SY4" s="75"/>
    </row>
    <row r="5" spans="1:519" s="27" customFormat="1" ht="36.75" customHeight="1" x14ac:dyDescent="0.2">
      <c r="A5" s="23" t="s">
        <v>98</v>
      </c>
      <c r="B5" s="23" t="s">
        <v>8</v>
      </c>
      <c r="C5" s="23" t="s">
        <v>97</v>
      </c>
      <c r="D5" s="23" t="s">
        <v>9</v>
      </c>
      <c r="E5" s="23" t="s">
        <v>152</v>
      </c>
      <c r="F5" s="25" t="s">
        <v>12</v>
      </c>
      <c r="G5" s="23" t="s">
        <v>101</v>
      </c>
      <c r="H5" s="23" t="s">
        <v>100</v>
      </c>
      <c r="I5" s="24" t="s">
        <v>130</v>
      </c>
      <c r="J5" s="23" t="s">
        <v>131</v>
      </c>
      <c r="K5" s="24" t="s">
        <v>129</v>
      </c>
      <c r="L5" s="23" t="s">
        <v>132</v>
      </c>
      <c r="M5" s="23" t="s">
        <v>10</v>
      </c>
      <c r="N5" s="23" t="s">
        <v>11</v>
      </c>
      <c r="O5" s="23" t="s">
        <v>139</v>
      </c>
      <c r="P5" s="23" t="s">
        <v>13</v>
      </c>
      <c r="Q5" s="23" t="s">
        <v>14</v>
      </c>
      <c r="R5" s="23" t="s">
        <v>107</v>
      </c>
      <c r="S5" s="23" t="s">
        <v>15</v>
      </c>
      <c r="T5" s="23" t="s">
        <v>16</v>
      </c>
      <c r="U5" s="23" t="s">
        <v>522</v>
      </c>
      <c r="V5" s="23" t="s">
        <v>524</v>
      </c>
      <c r="W5" s="23" t="s">
        <v>665</v>
      </c>
      <c r="X5" s="23" t="s">
        <v>664</v>
      </c>
      <c r="Y5" s="66" t="s">
        <v>204</v>
      </c>
      <c r="Z5" s="66" t="s">
        <v>205</v>
      </c>
      <c r="AA5" s="66" t="s">
        <v>206</v>
      </c>
      <c r="AB5" s="66" t="s">
        <v>207</v>
      </c>
      <c r="AC5" s="66" t="s">
        <v>208</v>
      </c>
      <c r="AD5" s="66" t="s">
        <v>209</v>
      </c>
      <c r="AE5" s="66" t="s">
        <v>210</v>
      </c>
      <c r="AF5" s="66" t="s">
        <v>211</v>
      </c>
      <c r="AG5" s="66" t="s">
        <v>212</v>
      </c>
      <c r="AH5" s="66" t="s">
        <v>213</v>
      </c>
      <c r="AI5" s="66" t="s">
        <v>214</v>
      </c>
      <c r="AJ5" s="66" t="s">
        <v>215</v>
      </c>
      <c r="AK5" s="66" t="s">
        <v>216</v>
      </c>
      <c r="AL5" s="66" t="s">
        <v>217</v>
      </c>
      <c r="AM5" s="66" t="s">
        <v>218</v>
      </c>
      <c r="AN5" s="66" t="s">
        <v>219</v>
      </c>
      <c r="AO5" s="66" t="s">
        <v>220</v>
      </c>
      <c r="AP5" s="66" t="s">
        <v>221</v>
      </c>
      <c r="AQ5" s="66" t="s">
        <v>222</v>
      </c>
      <c r="AR5" s="66" t="s">
        <v>223</v>
      </c>
      <c r="AS5" s="66" t="s">
        <v>224</v>
      </c>
      <c r="AT5" s="66" t="s">
        <v>225</v>
      </c>
      <c r="AU5" s="66" t="s">
        <v>226</v>
      </c>
      <c r="AV5" s="66" t="s">
        <v>227</v>
      </c>
      <c r="AW5" s="66" t="s">
        <v>228</v>
      </c>
      <c r="AX5" s="66" t="s">
        <v>229</v>
      </c>
      <c r="AY5" s="66" t="s">
        <v>230</v>
      </c>
      <c r="AZ5" s="65" t="s">
        <v>232</v>
      </c>
      <c r="BA5" s="65" t="s">
        <v>427</v>
      </c>
      <c r="BB5" s="65" t="s">
        <v>428</v>
      </c>
      <c r="BC5" s="65" t="s">
        <v>233</v>
      </c>
      <c r="BD5" s="65" t="s">
        <v>234</v>
      </c>
      <c r="BE5" s="65" t="s">
        <v>235</v>
      </c>
      <c r="BF5" s="65" t="s">
        <v>236</v>
      </c>
      <c r="BG5" s="65" t="s">
        <v>237</v>
      </c>
      <c r="BH5" s="65" t="s">
        <v>238</v>
      </c>
      <c r="BI5" s="65" t="s">
        <v>239</v>
      </c>
      <c r="BJ5" s="65" t="s">
        <v>240</v>
      </c>
      <c r="BK5" s="65" t="s">
        <v>241</v>
      </c>
      <c r="BL5" s="65" t="s">
        <v>242</v>
      </c>
      <c r="BM5" s="65" t="s">
        <v>243</v>
      </c>
      <c r="BN5" s="65" t="s">
        <v>244</v>
      </c>
      <c r="BO5" s="65" t="s">
        <v>245</v>
      </c>
      <c r="BP5" s="65" t="s">
        <v>246</v>
      </c>
      <c r="BQ5" s="65" t="s">
        <v>247</v>
      </c>
      <c r="BR5" s="65" t="s">
        <v>248</v>
      </c>
      <c r="BS5" s="65" t="s">
        <v>249</v>
      </c>
      <c r="BT5" s="65" t="s">
        <v>250</v>
      </c>
      <c r="BU5" s="65" t="s">
        <v>251</v>
      </c>
      <c r="BV5" s="65" t="s">
        <v>252</v>
      </c>
      <c r="BW5" s="65" t="s">
        <v>253</v>
      </c>
      <c r="BX5" s="65" t="s">
        <v>254</v>
      </c>
      <c r="BY5" s="65" t="s">
        <v>255</v>
      </c>
      <c r="BZ5" s="65" t="s">
        <v>256</v>
      </c>
      <c r="CA5" s="66" t="s">
        <v>421</v>
      </c>
      <c r="CB5" s="66" t="s">
        <v>423</v>
      </c>
      <c r="CC5" s="66" t="s">
        <v>424</v>
      </c>
      <c r="CD5" s="66" t="s">
        <v>397</v>
      </c>
      <c r="CE5" s="66" t="s">
        <v>398</v>
      </c>
      <c r="CF5" s="66" t="s">
        <v>399</v>
      </c>
      <c r="CG5" s="66" t="s">
        <v>400</v>
      </c>
      <c r="CH5" s="66" t="s">
        <v>401</v>
      </c>
      <c r="CI5" s="66" t="s">
        <v>402</v>
      </c>
      <c r="CJ5" s="66" t="s">
        <v>403</v>
      </c>
      <c r="CK5" s="66" t="s">
        <v>404</v>
      </c>
      <c r="CL5" s="66" t="s">
        <v>405</v>
      </c>
      <c r="CM5" s="66" t="s">
        <v>406</v>
      </c>
      <c r="CN5" s="66" t="s">
        <v>407</v>
      </c>
      <c r="CO5" s="66" t="s">
        <v>408</v>
      </c>
      <c r="CP5" s="66" t="s">
        <v>409</v>
      </c>
      <c r="CQ5" s="66" t="s">
        <v>410</v>
      </c>
      <c r="CR5" s="66" t="s">
        <v>411</v>
      </c>
      <c r="CS5" s="66" t="s">
        <v>412</v>
      </c>
      <c r="CT5" s="66" t="s">
        <v>413</v>
      </c>
      <c r="CU5" s="66" t="s">
        <v>414</v>
      </c>
      <c r="CV5" s="66" t="s">
        <v>415</v>
      </c>
      <c r="CW5" s="66" t="s">
        <v>416</v>
      </c>
      <c r="CX5" s="66" t="s">
        <v>417</v>
      </c>
      <c r="CY5" s="66" t="s">
        <v>418</v>
      </c>
      <c r="CZ5" s="66" t="s">
        <v>419</v>
      </c>
      <c r="DA5" s="66" t="s">
        <v>420</v>
      </c>
      <c r="DB5" s="23" t="s">
        <v>371</v>
      </c>
      <c r="DC5" s="23" t="s">
        <v>429</v>
      </c>
      <c r="DD5" s="23" t="s">
        <v>430</v>
      </c>
      <c r="DE5" s="23" t="s">
        <v>372</v>
      </c>
      <c r="DF5" s="23" t="s">
        <v>373</v>
      </c>
      <c r="DG5" s="23" t="s">
        <v>374</v>
      </c>
      <c r="DH5" s="23" t="s">
        <v>375</v>
      </c>
      <c r="DI5" s="23" t="s">
        <v>376</v>
      </c>
      <c r="DJ5" s="23" t="s">
        <v>377</v>
      </c>
      <c r="DK5" s="23" t="s">
        <v>378</v>
      </c>
      <c r="DL5" s="23" t="s">
        <v>379</v>
      </c>
      <c r="DM5" s="23" t="s">
        <v>380</v>
      </c>
      <c r="DN5" s="23" t="s">
        <v>381</v>
      </c>
      <c r="DO5" s="23" t="s">
        <v>382</v>
      </c>
      <c r="DP5" s="23" t="s">
        <v>383</v>
      </c>
      <c r="DQ5" s="23" t="s">
        <v>384</v>
      </c>
      <c r="DR5" s="23" t="s">
        <v>385</v>
      </c>
      <c r="DS5" s="23" t="s">
        <v>386</v>
      </c>
      <c r="DT5" s="23" t="s">
        <v>387</v>
      </c>
      <c r="DU5" s="23" t="s">
        <v>388</v>
      </c>
      <c r="DV5" s="23" t="s">
        <v>389</v>
      </c>
      <c r="DW5" s="23" t="s">
        <v>390</v>
      </c>
      <c r="DX5" s="23" t="s">
        <v>391</v>
      </c>
      <c r="DY5" s="23" t="s">
        <v>392</v>
      </c>
      <c r="DZ5" s="23" t="s">
        <v>393</v>
      </c>
      <c r="EA5" s="23" t="s">
        <v>394</v>
      </c>
      <c r="EB5" s="23" t="s">
        <v>395</v>
      </c>
      <c r="EC5" s="65" t="s">
        <v>368</v>
      </c>
      <c r="ED5" s="65" t="s">
        <v>431</v>
      </c>
      <c r="EE5" s="65" t="s">
        <v>432</v>
      </c>
      <c r="EF5" s="65" t="s">
        <v>344</v>
      </c>
      <c r="EG5" s="65" t="s">
        <v>345</v>
      </c>
      <c r="EH5" s="65" t="s">
        <v>346</v>
      </c>
      <c r="EI5" s="65" t="s">
        <v>347</v>
      </c>
      <c r="EJ5" s="65" t="s">
        <v>348</v>
      </c>
      <c r="EK5" s="65" t="s">
        <v>349</v>
      </c>
      <c r="EL5" s="65" t="s">
        <v>350</v>
      </c>
      <c r="EM5" s="65" t="s">
        <v>351</v>
      </c>
      <c r="EN5" s="65" t="s">
        <v>352</v>
      </c>
      <c r="EO5" s="65" t="s">
        <v>353</v>
      </c>
      <c r="EP5" s="65" t="s">
        <v>354</v>
      </c>
      <c r="EQ5" s="65" t="s">
        <v>355</v>
      </c>
      <c r="ER5" s="65" t="s">
        <v>356</v>
      </c>
      <c r="ES5" s="65" t="s">
        <v>357</v>
      </c>
      <c r="ET5" s="65" t="s">
        <v>358</v>
      </c>
      <c r="EU5" s="65" t="s">
        <v>359</v>
      </c>
      <c r="EV5" s="65" t="s">
        <v>360</v>
      </c>
      <c r="EW5" s="65" t="s">
        <v>361</v>
      </c>
      <c r="EX5" s="65" t="s">
        <v>362</v>
      </c>
      <c r="EY5" s="65" t="s">
        <v>363</v>
      </c>
      <c r="EZ5" s="65" t="s">
        <v>364</v>
      </c>
      <c r="FA5" s="65" t="s">
        <v>365</v>
      </c>
      <c r="FB5" s="65" t="s">
        <v>366</v>
      </c>
      <c r="FC5" s="65" t="s">
        <v>367</v>
      </c>
      <c r="FD5" s="23" t="s">
        <v>281</v>
      </c>
      <c r="FE5" s="23" t="s">
        <v>433</v>
      </c>
      <c r="FF5" s="23" t="s">
        <v>434</v>
      </c>
      <c r="FG5" s="23" t="s">
        <v>257</v>
      </c>
      <c r="FH5" s="23" t="s">
        <v>258</v>
      </c>
      <c r="FI5" s="23" t="s">
        <v>259</v>
      </c>
      <c r="FJ5" s="23" t="s">
        <v>260</v>
      </c>
      <c r="FK5" s="23" t="s">
        <v>261</v>
      </c>
      <c r="FL5" s="23" t="s">
        <v>262</v>
      </c>
      <c r="FM5" s="23" t="s">
        <v>263</v>
      </c>
      <c r="FN5" s="23" t="s">
        <v>264</v>
      </c>
      <c r="FO5" s="23" t="s">
        <v>265</v>
      </c>
      <c r="FP5" s="23" t="s">
        <v>266</v>
      </c>
      <c r="FQ5" s="23" t="s">
        <v>267</v>
      </c>
      <c r="FR5" s="23" t="s">
        <v>268</v>
      </c>
      <c r="FS5" s="23" t="s">
        <v>269</v>
      </c>
      <c r="FT5" s="23" t="s">
        <v>270</v>
      </c>
      <c r="FU5" s="23" t="s">
        <v>271</v>
      </c>
      <c r="FV5" s="23" t="s">
        <v>272</v>
      </c>
      <c r="FW5" s="23" t="s">
        <v>273</v>
      </c>
      <c r="FX5" s="23" t="s">
        <v>274</v>
      </c>
      <c r="FY5" s="23" t="s">
        <v>275</v>
      </c>
      <c r="FZ5" s="23" t="s">
        <v>276</v>
      </c>
      <c r="GA5" s="23" t="s">
        <v>277</v>
      </c>
      <c r="GB5" s="23" t="s">
        <v>278</v>
      </c>
      <c r="GC5" s="23" t="s">
        <v>279</v>
      </c>
      <c r="GD5" s="23" t="s">
        <v>280</v>
      </c>
      <c r="GE5" s="66" t="s">
        <v>306</v>
      </c>
      <c r="GF5" s="66" t="s">
        <v>426</v>
      </c>
      <c r="GG5" s="66" t="s">
        <v>435</v>
      </c>
      <c r="GH5" s="66" t="s">
        <v>282</v>
      </c>
      <c r="GI5" s="66" t="s">
        <v>283</v>
      </c>
      <c r="GJ5" s="66" t="s">
        <v>284</v>
      </c>
      <c r="GK5" s="66" t="s">
        <v>285</v>
      </c>
      <c r="GL5" s="66" t="s">
        <v>286</v>
      </c>
      <c r="GM5" s="66" t="s">
        <v>287</v>
      </c>
      <c r="GN5" s="66" t="s">
        <v>288</v>
      </c>
      <c r="GO5" s="66" t="s">
        <v>289</v>
      </c>
      <c r="GP5" s="66" t="s">
        <v>290</v>
      </c>
      <c r="GQ5" s="66" t="s">
        <v>291</v>
      </c>
      <c r="GR5" s="66" t="s">
        <v>292</v>
      </c>
      <c r="GS5" s="66" t="s">
        <v>293</v>
      </c>
      <c r="GT5" s="66" t="s">
        <v>294</v>
      </c>
      <c r="GU5" s="66" t="s">
        <v>295</v>
      </c>
      <c r="GV5" s="66" t="s">
        <v>296</v>
      </c>
      <c r="GW5" s="66" t="s">
        <v>297</v>
      </c>
      <c r="GX5" s="66" t="s">
        <v>298</v>
      </c>
      <c r="GY5" s="66" t="s">
        <v>299</v>
      </c>
      <c r="GZ5" s="66" t="s">
        <v>300</v>
      </c>
      <c r="HA5" s="66" t="s">
        <v>301</v>
      </c>
      <c r="HB5" s="66" t="s">
        <v>302</v>
      </c>
      <c r="HC5" s="66" t="s">
        <v>303</v>
      </c>
      <c r="HD5" s="66" t="s">
        <v>304</v>
      </c>
      <c r="HE5" s="66" t="s">
        <v>305</v>
      </c>
      <c r="HF5" s="65" t="s">
        <v>333</v>
      </c>
      <c r="HG5" s="65" t="s">
        <v>436</v>
      </c>
      <c r="HH5" s="65" t="s">
        <v>437</v>
      </c>
      <c r="HI5" s="65" t="s">
        <v>309</v>
      </c>
      <c r="HJ5" s="65" t="s">
        <v>310</v>
      </c>
      <c r="HK5" s="65" t="s">
        <v>311</v>
      </c>
      <c r="HL5" s="65" t="s">
        <v>312</v>
      </c>
      <c r="HM5" s="65" t="s">
        <v>313</v>
      </c>
      <c r="HN5" s="65" t="s">
        <v>314</v>
      </c>
      <c r="HO5" s="65" t="s">
        <v>315</v>
      </c>
      <c r="HP5" s="65" t="s">
        <v>316</v>
      </c>
      <c r="HQ5" s="65" t="s">
        <v>317</v>
      </c>
      <c r="HR5" s="65" t="s">
        <v>318</v>
      </c>
      <c r="HS5" s="65" t="s">
        <v>319</v>
      </c>
      <c r="HT5" s="65" t="s">
        <v>320</v>
      </c>
      <c r="HU5" s="65" t="s">
        <v>321</v>
      </c>
      <c r="HV5" s="65" t="s">
        <v>322</v>
      </c>
      <c r="HW5" s="65" t="s">
        <v>323</v>
      </c>
      <c r="HX5" s="65" t="s">
        <v>324</v>
      </c>
      <c r="HY5" s="65" t="s">
        <v>325</v>
      </c>
      <c r="HZ5" s="65" t="s">
        <v>326</v>
      </c>
      <c r="IA5" s="65" t="s">
        <v>327</v>
      </c>
      <c r="IB5" s="65" t="s">
        <v>328</v>
      </c>
      <c r="IC5" s="65" t="s">
        <v>329</v>
      </c>
      <c r="ID5" s="65" t="s">
        <v>330</v>
      </c>
      <c r="IE5" s="65" t="s">
        <v>331</v>
      </c>
      <c r="IF5" s="65" t="s">
        <v>332</v>
      </c>
      <c r="IG5" s="68">
        <v>0.17</v>
      </c>
      <c r="IH5" s="68">
        <v>0.18</v>
      </c>
      <c r="II5" s="68">
        <v>0.19</v>
      </c>
      <c r="IJ5" s="68">
        <v>0.19500000000000001</v>
      </c>
      <c r="IK5" s="68">
        <v>0.2</v>
      </c>
      <c r="IL5" s="68">
        <v>0.20499999999999999</v>
      </c>
      <c r="IM5" s="68">
        <v>0.22</v>
      </c>
      <c r="IN5" s="68">
        <v>0.22500000000000001</v>
      </c>
      <c r="IO5" s="68">
        <v>0.23</v>
      </c>
      <c r="IP5" s="68">
        <v>0.19</v>
      </c>
      <c r="IQ5" s="68">
        <v>0.18</v>
      </c>
      <c r="IR5" s="68">
        <v>0.18</v>
      </c>
      <c r="IS5" s="68">
        <v>0.18</v>
      </c>
      <c r="IT5" s="68">
        <v>0.19</v>
      </c>
      <c r="IU5" s="68">
        <v>0.19500000000000001</v>
      </c>
      <c r="IV5" s="68">
        <v>0.2</v>
      </c>
      <c r="IW5" s="69">
        <v>0</v>
      </c>
      <c r="IX5" s="69">
        <v>0.12</v>
      </c>
      <c r="IY5" s="69">
        <v>0.17</v>
      </c>
      <c r="IZ5" s="70">
        <v>0.17499999999999999</v>
      </c>
      <c r="JA5" s="69">
        <v>0.18</v>
      </c>
      <c r="JB5" s="69">
        <v>0.19</v>
      </c>
      <c r="JC5" s="70">
        <v>0.19500000000000001</v>
      </c>
      <c r="JD5" s="69">
        <v>0.2</v>
      </c>
      <c r="JE5" s="70">
        <v>0.20499999999999999</v>
      </c>
      <c r="JF5" s="69">
        <v>0.21</v>
      </c>
      <c r="JG5" s="69">
        <v>0.22</v>
      </c>
      <c r="JH5" s="70">
        <v>0.22500000000000001</v>
      </c>
      <c r="JI5" s="69">
        <v>0.23</v>
      </c>
      <c r="JJ5" s="69">
        <v>0.12</v>
      </c>
      <c r="JK5" s="69">
        <v>0.17</v>
      </c>
      <c r="JL5" s="70">
        <v>0.17499999999999999</v>
      </c>
      <c r="JM5" s="69">
        <v>0.18</v>
      </c>
      <c r="JN5" s="69">
        <v>0.19</v>
      </c>
      <c r="JO5" s="70">
        <v>0.19500000000000001</v>
      </c>
      <c r="JP5" s="69">
        <v>0.2</v>
      </c>
      <c r="JQ5" s="69">
        <v>0.21</v>
      </c>
      <c r="JR5" s="69">
        <v>0.22</v>
      </c>
      <c r="JS5" s="71">
        <v>0</v>
      </c>
      <c r="JT5" s="71">
        <v>0.12</v>
      </c>
      <c r="JU5" s="71">
        <v>0.17</v>
      </c>
      <c r="JV5" s="72">
        <v>0.17499999999999999</v>
      </c>
      <c r="JW5" s="71">
        <v>0.18</v>
      </c>
      <c r="JX5" s="71">
        <v>0.19</v>
      </c>
      <c r="JY5" s="72">
        <v>0.19500000000000001</v>
      </c>
      <c r="JZ5" s="71">
        <v>0.2</v>
      </c>
      <c r="KA5" s="72">
        <v>0.20499999999999999</v>
      </c>
      <c r="KB5" s="71">
        <v>0.21</v>
      </c>
      <c r="KC5" s="71">
        <v>0.22</v>
      </c>
      <c r="KD5" s="164">
        <v>0.22500000000000001</v>
      </c>
      <c r="KE5" s="71">
        <v>0.23</v>
      </c>
      <c r="KF5" s="71">
        <v>0.12</v>
      </c>
      <c r="KG5" s="71">
        <v>0.17</v>
      </c>
      <c r="KH5" s="72">
        <v>0.17499999999999999</v>
      </c>
      <c r="KI5" s="71">
        <v>0.18</v>
      </c>
      <c r="KJ5" s="71">
        <v>0.19</v>
      </c>
      <c r="KK5" s="72">
        <v>0.19500000000000001</v>
      </c>
      <c r="KL5" s="71">
        <v>0.2</v>
      </c>
      <c r="KM5" s="71">
        <v>0.21</v>
      </c>
      <c r="KN5" s="71">
        <v>0.22</v>
      </c>
      <c r="KO5" s="23" t="s">
        <v>518</v>
      </c>
      <c r="KP5" s="23" t="s">
        <v>438</v>
      </c>
      <c r="KQ5" s="23" t="s">
        <v>439</v>
      </c>
      <c r="KR5" s="23" t="s">
        <v>440</v>
      </c>
      <c r="KS5" s="23" t="s">
        <v>441</v>
      </c>
      <c r="KT5" s="23" t="s">
        <v>442</v>
      </c>
      <c r="KU5" s="23" t="s">
        <v>443</v>
      </c>
      <c r="KV5" s="23" t="s">
        <v>444</v>
      </c>
      <c r="KW5" s="23" t="s">
        <v>445</v>
      </c>
      <c r="KX5" s="23" t="s">
        <v>446</v>
      </c>
      <c r="KY5" s="23" t="s">
        <v>447</v>
      </c>
      <c r="KZ5" s="23" t="s">
        <v>448</v>
      </c>
      <c r="LA5" s="23" t="s">
        <v>449</v>
      </c>
      <c r="LB5" s="23" t="s">
        <v>450</v>
      </c>
      <c r="LC5" s="23" t="s">
        <v>451</v>
      </c>
      <c r="LD5" s="23" t="s">
        <v>452</v>
      </c>
      <c r="LE5" s="23" t="s">
        <v>453</v>
      </c>
      <c r="LF5" s="23" t="s">
        <v>454</v>
      </c>
      <c r="LG5" s="23" t="s">
        <v>455</v>
      </c>
      <c r="LH5" s="23" t="s">
        <v>456</v>
      </c>
      <c r="LI5" s="23" t="s">
        <v>457</v>
      </c>
      <c r="LJ5" s="23" t="s">
        <v>458</v>
      </c>
      <c r="LK5" s="23" t="s">
        <v>459</v>
      </c>
      <c r="LL5" s="23" t="s">
        <v>460</v>
      </c>
      <c r="LM5" s="23" t="s">
        <v>461</v>
      </c>
      <c r="LN5" s="23" t="s">
        <v>462</v>
      </c>
      <c r="LO5" s="23" t="s">
        <v>463</v>
      </c>
      <c r="LP5" s="66" t="s">
        <v>464</v>
      </c>
      <c r="LQ5" s="66" t="s">
        <v>465</v>
      </c>
      <c r="LR5" s="66" t="s">
        <v>466</v>
      </c>
      <c r="LS5" s="66" t="s">
        <v>467</v>
      </c>
      <c r="LT5" s="66" t="s">
        <v>468</v>
      </c>
      <c r="LU5" s="66" t="s">
        <v>469</v>
      </c>
      <c r="LV5" s="66" t="s">
        <v>470</v>
      </c>
      <c r="LW5" s="66" t="s">
        <v>471</v>
      </c>
      <c r="LX5" s="66" t="s">
        <v>472</v>
      </c>
      <c r="LY5" s="66" t="s">
        <v>473</v>
      </c>
      <c r="LZ5" s="66" t="s">
        <v>474</v>
      </c>
      <c r="MA5" s="66" t="s">
        <v>475</v>
      </c>
      <c r="MB5" s="66" t="s">
        <v>476</v>
      </c>
      <c r="MC5" s="66" t="s">
        <v>477</v>
      </c>
      <c r="MD5" s="66" t="s">
        <v>478</v>
      </c>
      <c r="ME5" s="66" t="s">
        <v>479</v>
      </c>
      <c r="MF5" s="66" t="s">
        <v>480</v>
      </c>
      <c r="MG5" s="66" t="s">
        <v>481</v>
      </c>
      <c r="MH5" s="66" t="s">
        <v>482</v>
      </c>
      <c r="MI5" s="66" t="s">
        <v>483</v>
      </c>
      <c r="MJ5" s="66" t="s">
        <v>484</v>
      </c>
      <c r="MK5" s="66" t="s">
        <v>485</v>
      </c>
      <c r="ML5" s="66" t="s">
        <v>486</v>
      </c>
      <c r="MM5" s="66" t="s">
        <v>487</v>
      </c>
      <c r="MN5" s="66" t="s">
        <v>488</v>
      </c>
      <c r="MO5" s="66" t="s">
        <v>489</v>
      </c>
      <c r="MP5" s="66" t="s">
        <v>490</v>
      </c>
      <c r="MQ5" s="65" t="s">
        <v>491</v>
      </c>
      <c r="MR5" s="65" t="s">
        <v>492</v>
      </c>
      <c r="MS5" s="65" t="s">
        <v>493</v>
      </c>
      <c r="MT5" s="65" t="s">
        <v>494</v>
      </c>
      <c r="MU5" s="65" t="s">
        <v>495</v>
      </c>
      <c r="MV5" s="65" t="s">
        <v>496</v>
      </c>
      <c r="MW5" s="65" t="s">
        <v>497</v>
      </c>
      <c r="MX5" s="65" t="s">
        <v>498</v>
      </c>
      <c r="MY5" s="65" t="s">
        <v>499</v>
      </c>
      <c r="MZ5" s="65" t="s">
        <v>500</v>
      </c>
      <c r="NA5" s="65" t="s">
        <v>501</v>
      </c>
      <c r="NB5" s="65" t="s">
        <v>502</v>
      </c>
      <c r="NC5" s="65" t="s">
        <v>503</v>
      </c>
      <c r="ND5" s="65" t="s">
        <v>504</v>
      </c>
      <c r="NE5" s="65" t="s">
        <v>505</v>
      </c>
      <c r="NF5" s="65" t="s">
        <v>506</v>
      </c>
      <c r="NG5" s="65" t="s">
        <v>507</v>
      </c>
      <c r="NH5" s="65" t="s">
        <v>508</v>
      </c>
      <c r="NI5" s="65" t="s">
        <v>509</v>
      </c>
      <c r="NJ5" s="65" t="s">
        <v>510</v>
      </c>
      <c r="NK5" s="65" t="s">
        <v>511</v>
      </c>
      <c r="NL5" s="65" t="s">
        <v>512</v>
      </c>
      <c r="NM5" s="65" t="s">
        <v>513</v>
      </c>
      <c r="NN5" s="65" t="s">
        <v>514</v>
      </c>
      <c r="NO5" s="65" t="s">
        <v>515</v>
      </c>
      <c r="NP5" s="65" t="s">
        <v>516</v>
      </c>
      <c r="NQ5" s="65" t="s">
        <v>517</v>
      </c>
      <c r="NT5" s="23" t="s">
        <v>543</v>
      </c>
      <c r="NU5" s="66" t="s">
        <v>570</v>
      </c>
      <c r="NV5" s="66" t="s">
        <v>544</v>
      </c>
      <c r="NW5" s="66" t="s">
        <v>545</v>
      </c>
      <c r="NX5" s="66" t="s">
        <v>546</v>
      </c>
      <c r="NY5" s="66" t="s">
        <v>547</v>
      </c>
      <c r="NZ5" s="66" t="s">
        <v>548</v>
      </c>
      <c r="OA5" s="66" t="s">
        <v>549</v>
      </c>
      <c r="OB5" s="66" t="s">
        <v>550</v>
      </c>
      <c r="OC5" s="66" t="s">
        <v>551</v>
      </c>
      <c r="OD5" s="66" t="s">
        <v>552</v>
      </c>
      <c r="OE5" s="66" t="s">
        <v>553</v>
      </c>
      <c r="OF5" s="66" t="s">
        <v>554</v>
      </c>
      <c r="OG5" s="66" t="s">
        <v>555</v>
      </c>
      <c r="OH5" s="66" t="s">
        <v>556</v>
      </c>
      <c r="OI5" s="66" t="s">
        <v>557</v>
      </c>
      <c r="OJ5" s="66" t="s">
        <v>558</v>
      </c>
      <c r="OK5" s="66" t="s">
        <v>559</v>
      </c>
      <c r="OL5" s="66" t="s">
        <v>560</v>
      </c>
      <c r="OM5" s="66" t="s">
        <v>561</v>
      </c>
      <c r="ON5" s="66" t="s">
        <v>562</v>
      </c>
      <c r="OO5" s="66" t="s">
        <v>563</v>
      </c>
      <c r="OP5" s="66" t="s">
        <v>564</v>
      </c>
      <c r="OQ5" s="66" t="s">
        <v>565</v>
      </c>
      <c r="OR5" s="66" t="s">
        <v>566</v>
      </c>
      <c r="OS5" s="66" t="s">
        <v>567</v>
      </c>
      <c r="OT5" s="66" t="s">
        <v>568</v>
      </c>
      <c r="OU5" s="66" t="s">
        <v>569</v>
      </c>
      <c r="OV5" s="23" t="s">
        <v>599</v>
      </c>
      <c r="OW5" s="23" t="s">
        <v>600</v>
      </c>
      <c r="OX5" s="23" t="s">
        <v>601</v>
      </c>
      <c r="OY5" s="23" t="s">
        <v>602</v>
      </c>
      <c r="OZ5" s="23" t="s">
        <v>603</v>
      </c>
      <c r="PA5" s="23" t="s">
        <v>604</v>
      </c>
      <c r="PB5" s="23" t="s">
        <v>605</v>
      </c>
      <c r="PC5" s="23" t="s">
        <v>606</v>
      </c>
      <c r="PD5" s="23" t="s">
        <v>607</v>
      </c>
      <c r="PE5" s="23" t="s">
        <v>608</v>
      </c>
      <c r="PF5" s="23" t="s">
        <v>609</v>
      </c>
      <c r="PG5" s="23" t="s">
        <v>610</v>
      </c>
      <c r="PH5" s="23" t="s">
        <v>611</v>
      </c>
      <c r="PI5" s="23" t="s">
        <v>612</v>
      </c>
      <c r="PJ5" s="23" t="s">
        <v>613</v>
      </c>
      <c r="PK5" s="23" t="s">
        <v>614</v>
      </c>
      <c r="PL5" s="23" t="s">
        <v>615</v>
      </c>
      <c r="PM5" s="23" t="s">
        <v>616</v>
      </c>
      <c r="PN5" s="23" t="s">
        <v>617</v>
      </c>
      <c r="PO5" s="23" t="s">
        <v>618</v>
      </c>
      <c r="PP5" s="23" t="s">
        <v>619</v>
      </c>
      <c r="PQ5" s="23" t="s">
        <v>620</v>
      </c>
      <c r="PR5" s="23" t="s">
        <v>621</v>
      </c>
      <c r="PS5" s="23" t="s">
        <v>622</v>
      </c>
      <c r="PT5" s="23" t="s">
        <v>623</v>
      </c>
      <c r="PU5" s="23" t="s">
        <v>624</v>
      </c>
      <c r="PV5" s="23" t="s">
        <v>625</v>
      </c>
      <c r="PW5" s="65" t="s">
        <v>598</v>
      </c>
      <c r="PX5" s="65" t="s">
        <v>572</v>
      </c>
      <c r="PY5" s="65" t="s">
        <v>573</v>
      </c>
      <c r="PZ5" s="65" t="s">
        <v>574</v>
      </c>
      <c r="QA5" s="65" t="s">
        <v>575</v>
      </c>
      <c r="QB5" s="65" t="s">
        <v>576</v>
      </c>
      <c r="QC5" s="65" t="s">
        <v>577</v>
      </c>
      <c r="QD5" s="65" t="s">
        <v>578</v>
      </c>
      <c r="QE5" s="65" t="s">
        <v>579</v>
      </c>
      <c r="QF5" s="65" t="s">
        <v>580</v>
      </c>
      <c r="QG5" s="65" t="s">
        <v>581</v>
      </c>
      <c r="QH5" s="65" t="s">
        <v>582</v>
      </c>
      <c r="QI5" s="65" t="s">
        <v>583</v>
      </c>
      <c r="QJ5" s="65" t="s">
        <v>584</v>
      </c>
      <c r="QK5" s="65" t="s">
        <v>585</v>
      </c>
      <c r="QL5" s="65" t="s">
        <v>586</v>
      </c>
      <c r="QM5" s="65" t="s">
        <v>587</v>
      </c>
      <c r="QN5" s="65" t="s">
        <v>588</v>
      </c>
      <c r="QO5" s="65" t="s">
        <v>589</v>
      </c>
      <c r="QP5" s="65" t="s">
        <v>590</v>
      </c>
      <c r="QQ5" s="65" t="s">
        <v>591</v>
      </c>
      <c r="QR5" s="65" t="s">
        <v>592</v>
      </c>
      <c r="QS5" s="65" t="s">
        <v>593</v>
      </c>
      <c r="QT5" s="65" t="s">
        <v>594</v>
      </c>
      <c r="QU5" s="65" t="s">
        <v>595</v>
      </c>
      <c r="QV5" s="65" t="s">
        <v>596</v>
      </c>
      <c r="QW5" s="65" t="s">
        <v>597</v>
      </c>
      <c r="QX5" s="66" t="s">
        <v>627</v>
      </c>
      <c r="QY5" s="66" t="s">
        <v>628</v>
      </c>
      <c r="QZ5" s="66" t="s">
        <v>629</v>
      </c>
      <c r="RA5" s="66" t="s">
        <v>630</v>
      </c>
      <c r="RB5" s="66" t="s">
        <v>631</v>
      </c>
      <c r="RC5" s="66" t="s">
        <v>632</v>
      </c>
      <c r="RD5" s="66" t="s">
        <v>633</v>
      </c>
      <c r="RE5" s="66" t="s">
        <v>634</v>
      </c>
      <c r="RF5" s="66" t="s">
        <v>635</v>
      </c>
      <c r="RG5" s="66" t="s">
        <v>636</v>
      </c>
      <c r="RH5" s="66" t="s">
        <v>637</v>
      </c>
      <c r="RI5" s="66" t="s">
        <v>638</v>
      </c>
      <c r="RJ5" s="66" t="s">
        <v>639</v>
      </c>
      <c r="RK5" s="66" t="s">
        <v>640</v>
      </c>
      <c r="RL5" s="66" t="s">
        <v>641</v>
      </c>
      <c r="RM5" s="66" t="s">
        <v>642</v>
      </c>
      <c r="RN5" s="66" t="s">
        <v>643</v>
      </c>
      <c r="RO5" s="66" t="s">
        <v>644</v>
      </c>
      <c r="RP5" s="66" t="s">
        <v>645</v>
      </c>
      <c r="RQ5" s="66" t="s">
        <v>646</v>
      </c>
      <c r="RR5" s="66" t="s">
        <v>647</v>
      </c>
      <c r="RS5" s="66" t="s">
        <v>648</v>
      </c>
      <c r="RT5" s="66" t="s">
        <v>649</v>
      </c>
      <c r="RU5" s="66" t="s">
        <v>650</v>
      </c>
      <c r="RV5" s="66" t="s">
        <v>651</v>
      </c>
      <c r="RW5" s="66" t="s">
        <v>652</v>
      </c>
      <c r="RX5" s="66" t="s">
        <v>653</v>
      </c>
      <c r="RY5" s="65" t="s">
        <v>725</v>
      </c>
      <c r="RZ5" s="65" t="s">
        <v>726</v>
      </c>
      <c r="SA5" s="65" t="s">
        <v>727</v>
      </c>
      <c r="SB5" s="65" t="s">
        <v>728</v>
      </c>
      <c r="SC5" s="65" t="s">
        <v>729</v>
      </c>
      <c r="SD5" s="65" t="s">
        <v>730</v>
      </c>
      <c r="SE5" s="65" t="s">
        <v>731</v>
      </c>
      <c r="SF5" s="65" t="s">
        <v>732</v>
      </c>
      <c r="SG5" s="65" t="s">
        <v>733</v>
      </c>
      <c r="SH5" s="65" t="s">
        <v>734</v>
      </c>
      <c r="SI5" s="65" t="s">
        <v>735</v>
      </c>
      <c r="SJ5" s="65" t="s">
        <v>736</v>
      </c>
      <c r="SK5" s="65" t="s">
        <v>737</v>
      </c>
      <c r="SL5" s="65" t="s">
        <v>738</v>
      </c>
      <c r="SM5" s="65" t="s">
        <v>739</v>
      </c>
      <c r="SN5" s="65" t="s">
        <v>740</v>
      </c>
      <c r="SO5" s="65" t="s">
        <v>741</v>
      </c>
      <c r="SP5" s="65" t="s">
        <v>742</v>
      </c>
      <c r="SQ5" s="65" t="s">
        <v>743</v>
      </c>
      <c r="SR5" s="65" t="s">
        <v>744</v>
      </c>
      <c r="SS5" s="65" t="s">
        <v>745</v>
      </c>
      <c r="ST5" s="65" t="s">
        <v>746</v>
      </c>
      <c r="SU5" s="65" t="s">
        <v>747</v>
      </c>
      <c r="SV5" s="65" t="s">
        <v>748</v>
      </c>
      <c r="SW5" s="65" t="s">
        <v>749</v>
      </c>
      <c r="SX5" s="65" t="s">
        <v>750</v>
      </c>
      <c r="SY5" s="65" t="s">
        <v>751</v>
      </c>
    </row>
    <row r="6" spans="1:519" s="112" customFormat="1" ht="15" customHeight="1" x14ac:dyDescent="0.2">
      <c r="A6" s="6" t="s">
        <v>720</v>
      </c>
      <c r="B6" s="6" t="s">
        <v>73</v>
      </c>
      <c r="C6" s="8">
        <v>100134628</v>
      </c>
      <c r="D6" s="7" t="s">
        <v>138</v>
      </c>
      <c r="E6" s="8" t="s">
        <v>172</v>
      </c>
      <c r="F6" s="107" t="s">
        <v>48</v>
      </c>
      <c r="G6" s="8">
        <v>60</v>
      </c>
      <c r="H6" s="8" t="s">
        <v>47</v>
      </c>
      <c r="I6" s="107" t="s">
        <v>122</v>
      </c>
      <c r="J6" s="8" t="s">
        <v>121</v>
      </c>
      <c r="K6" s="108" t="s">
        <v>108</v>
      </c>
      <c r="L6" s="8" t="s">
        <v>64</v>
      </c>
      <c r="M6" s="8" t="s">
        <v>35</v>
      </c>
      <c r="N6" s="8" t="s">
        <v>75</v>
      </c>
      <c r="O6" s="8" t="s">
        <v>141</v>
      </c>
      <c r="P6" s="8">
        <v>5</v>
      </c>
      <c r="Q6" s="8" t="s">
        <v>34</v>
      </c>
      <c r="R6" s="8" t="s">
        <v>23</v>
      </c>
      <c r="S6" s="109">
        <v>0</v>
      </c>
      <c r="T6" s="110">
        <v>0</v>
      </c>
      <c r="U6" s="99" t="s">
        <v>369</v>
      </c>
      <c r="V6" s="109">
        <v>0.42109999999999997</v>
      </c>
      <c r="W6" s="109">
        <v>0</v>
      </c>
      <c r="X6" s="109"/>
      <c r="Y6" s="109">
        <v>0.19</v>
      </c>
      <c r="Z6" s="109">
        <v>0.20499999999999999</v>
      </c>
      <c r="AA6" s="109">
        <v>0.2</v>
      </c>
      <c r="AB6" s="109">
        <v>0.18</v>
      </c>
      <c r="AC6" s="109">
        <v>0.20499999999999999</v>
      </c>
      <c r="AD6" s="109">
        <v>0.2</v>
      </c>
      <c r="AE6" s="109">
        <v>0.17</v>
      </c>
      <c r="AF6" s="109">
        <v>0.17</v>
      </c>
      <c r="AG6" s="109">
        <v>0.19</v>
      </c>
      <c r="AH6" s="109">
        <v>0.23</v>
      </c>
      <c r="AI6" s="109">
        <v>0.18</v>
      </c>
      <c r="AJ6" s="109">
        <v>0.17</v>
      </c>
      <c r="AK6" s="109">
        <v>0.17</v>
      </c>
      <c r="AL6" s="109">
        <v>0.19</v>
      </c>
      <c r="AM6" s="109">
        <v>0.2</v>
      </c>
      <c r="AN6" s="109">
        <v>0.20499999999999999</v>
      </c>
      <c r="AO6" s="109">
        <v>0.22500000000000001</v>
      </c>
      <c r="AP6" s="109">
        <v>0.19500000000000001</v>
      </c>
      <c r="AQ6" s="109">
        <v>0.22</v>
      </c>
      <c r="AR6" s="109">
        <v>0.2</v>
      </c>
      <c r="AS6" s="109">
        <v>0.19500000000000001</v>
      </c>
      <c r="AT6" s="109">
        <v>0.2</v>
      </c>
      <c r="AU6" s="109">
        <v>0.17</v>
      </c>
      <c r="AV6" s="109">
        <v>0.17</v>
      </c>
      <c r="AW6" s="109">
        <v>0.2</v>
      </c>
      <c r="AX6" s="109">
        <v>0.18</v>
      </c>
      <c r="AY6" s="109">
        <v>0.2</v>
      </c>
      <c r="AZ6" s="109">
        <v>0.12</v>
      </c>
      <c r="BA6" s="109">
        <v>0.12</v>
      </c>
      <c r="BB6" s="109">
        <v>0.12</v>
      </c>
      <c r="BC6" s="109">
        <v>0.12</v>
      </c>
      <c r="BD6" s="109">
        <v>0.12</v>
      </c>
      <c r="BE6" s="109">
        <v>0.12</v>
      </c>
      <c r="BF6" s="109">
        <v>0.12</v>
      </c>
      <c r="BG6" s="109">
        <v>0.12</v>
      </c>
      <c r="BH6" s="109">
        <v>0.19</v>
      </c>
      <c r="BI6" s="109">
        <v>0.12</v>
      </c>
      <c r="BJ6" s="109">
        <v>0.12</v>
      </c>
      <c r="BK6" s="109">
        <v>0.12</v>
      </c>
      <c r="BL6" s="109">
        <v>0.12</v>
      </c>
      <c r="BM6" s="109">
        <v>0.12</v>
      </c>
      <c r="BN6" s="109">
        <v>0.12</v>
      </c>
      <c r="BO6" s="109">
        <v>0.12</v>
      </c>
      <c r="BP6" s="109">
        <v>0.12</v>
      </c>
      <c r="BQ6" s="109">
        <v>0.12</v>
      </c>
      <c r="BR6" s="109">
        <v>0.12</v>
      </c>
      <c r="BS6" s="109">
        <v>0.12</v>
      </c>
      <c r="BT6" s="109">
        <v>0.12</v>
      </c>
      <c r="BU6" s="109">
        <v>0.12</v>
      </c>
      <c r="BV6" s="109">
        <v>0.12</v>
      </c>
      <c r="BW6" s="109">
        <v>0.12</v>
      </c>
      <c r="BX6" s="109">
        <v>0.12</v>
      </c>
      <c r="BY6" s="109">
        <v>0.12</v>
      </c>
      <c r="BZ6" s="109">
        <v>0.12</v>
      </c>
      <c r="CA6" s="109" t="s">
        <v>369</v>
      </c>
      <c r="CB6" s="109" t="s">
        <v>369</v>
      </c>
      <c r="CC6" s="109" t="s">
        <v>369</v>
      </c>
      <c r="CD6" s="109" t="s">
        <v>369</v>
      </c>
      <c r="CE6" s="109" t="s">
        <v>369</v>
      </c>
      <c r="CF6" s="109" t="s">
        <v>369</v>
      </c>
      <c r="CG6" s="109" t="s">
        <v>369</v>
      </c>
      <c r="CH6" s="109" t="s">
        <v>369</v>
      </c>
      <c r="CI6" s="109" t="s">
        <v>369</v>
      </c>
      <c r="CJ6" s="109" t="s">
        <v>369</v>
      </c>
      <c r="CK6" s="109" t="s">
        <v>369</v>
      </c>
      <c r="CL6" s="109" t="s">
        <v>369</v>
      </c>
      <c r="CM6" s="109" t="s">
        <v>369</v>
      </c>
      <c r="CN6" s="109" t="s">
        <v>369</v>
      </c>
      <c r="CO6" s="109" t="s">
        <v>369</v>
      </c>
      <c r="CP6" s="109" t="s">
        <v>369</v>
      </c>
      <c r="CQ6" s="109" t="s">
        <v>369</v>
      </c>
      <c r="CR6" s="109" t="s">
        <v>369</v>
      </c>
      <c r="CS6" s="109" t="s">
        <v>369</v>
      </c>
      <c r="CT6" s="109" t="s">
        <v>369</v>
      </c>
      <c r="CU6" s="109" t="s">
        <v>369</v>
      </c>
      <c r="CV6" s="109" t="s">
        <v>369</v>
      </c>
      <c r="CW6" s="109" t="s">
        <v>369</v>
      </c>
      <c r="CX6" s="109" t="s">
        <v>369</v>
      </c>
      <c r="CY6" s="109" t="s">
        <v>369</v>
      </c>
      <c r="CZ6" s="109" t="s">
        <v>369</v>
      </c>
      <c r="DA6" s="109" t="s">
        <v>369</v>
      </c>
      <c r="DB6" s="109" t="s">
        <v>369</v>
      </c>
      <c r="DC6" s="109" t="s">
        <v>369</v>
      </c>
      <c r="DD6" s="109" t="s">
        <v>369</v>
      </c>
      <c r="DE6" s="109" t="s">
        <v>369</v>
      </c>
      <c r="DF6" s="109" t="s">
        <v>369</v>
      </c>
      <c r="DG6" s="109" t="s">
        <v>369</v>
      </c>
      <c r="DH6" s="109" t="s">
        <v>369</v>
      </c>
      <c r="DI6" s="109" t="s">
        <v>369</v>
      </c>
      <c r="DJ6" s="109" t="s">
        <v>369</v>
      </c>
      <c r="DK6" s="109" t="s">
        <v>369</v>
      </c>
      <c r="DL6" s="109" t="s">
        <v>369</v>
      </c>
      <c r="DM6" s="109" t="s">
        <v>369</v>
      </c>
      <c r="DN6" s="109" t="s">
        <v>369</v>
      </c>
      <c r="DO6" s="109" t="s">
        <v>369</v>
      </c>
      <c r="DP6" s="109" t="s">
        <v>369</v>
      </c>
      <c r="DQ6" s="109" t="s">
        <v>369</v>
      </c>
      <c r="DR6" s="109" t="s">
        <v>369</v>
      </c>
      <c r="DS6" s="109" t="s">
        <v>369</v>
      </c>
      <c r="DT6" s="109" t="s">
        <v>369</v>
      </c>
      <c r="DU6" s="109" t="s">
        <v>369</v>
      </c>
      <c r="DV6" s="109" t="s">
        <v>369</v>
      </c>
      <c r="DW6" s="109" t="s">
        <v>369</v>
      </c>
      <c r="DX6" s="109" t="s">
        <v>369</v>
      </c>
      <c r="DY6" s="109" t="s">
        <v>369</v>
      </c>
      <c r="DZ6" s="109" t="s">
        <v>369</v>
      </c>
      <c r="EA6" s="109" t="s">
        <v>369</v>
      </c>
      <c r="EB6" s="109" t="s">
        <v>369</v>
      </c>
      <c r="EC6" s="109" t="str">
        <f t="shared" ref="EC6:EC34" si="0">IF(DB6="N/A","N/A",IF(DB6="PMC","PMC",IF(DB6="PMPF","PMPF",((1+DB6)*(1-AZ6)/(1-CA6))-1)))</f>
        <v>N/A</v>
      </c>
      <c r="ED6" s="109" t="str">
        <f t="shared" ref="ED6:ED34" si="1">IF(DC6="N/A","N/A",IF(DC6="PMC","PMC",IF(DC6="PMPF","PMPF",((1+DC6)*(1-BA6)/(1-CB6))-1)))</f>
        <v>N/A</v>
      </c>
      <c r="EE6" s="109" t="str">
        <f t="shared" ref="EE6:EE34" si="2">IF(DD6="N/A","N/A",IF(DD6="PMC","PMC",IF(DD6="PMPF","PMPF",((1+DD6)*(1-BB6)/(1-CC6))-1)))</f>
        <v>N/A</v>
      </c>
      <c r="EF6" s="109" t="str">
        <f t="shared" ref="EF6:EF34" si="3">IF(DE6="N/A","N/A",IF(DE6="PMC","PMC",IF(DE6="PMPF","PMPF",((1+DE6)*(1-BC6)/(1-CD6))-1)))</f>
        <v>N/A</v>
      </c>
      <c r="EG6" s="109" t="str">
        <f t="shared" ref="EG6:EG34" si="4">IF(DF6="N/A","N/A",IF(DF6="PMC","PMC",IF(DF6="PMPF","PMPF",((1+DF6)*(1-BD6)/(1-CE6))-1)))</f>
        <v>N/A</v>
      </c>
      <c r="EH6" s="109" t="str">
        <f t="shared" ref="EH6:EH34" si="5">IF(DG6="N/A","N/A",IF(DG6="PMC","PMC",IF(DG6="PMPF","PMPF",((1+DG6)*(1-BE6)/(1-CF6))-1)))</f>
        <v>N/A</v>
      </c>
      <c r="EI6" s="109" t="str">
        <f t="shared" ref="EI6:EI34" si="6">IF(DH6="N/A","N/A",IF(DH6="PMC","PMC",IF(DH6="PMPF","PMPF",((1+DH6)*(1-BF6)/(1-CG6))-1)))</f>
        <v>N/A</v>
      </c>
      <c r="EJ6" s="109" t="str">
        <f t="shared" ref="EJ6:EJ34" si="7">IF(DI6="N/A","N/A",IF(DI6="PMC","PMC",IF(DI6="PMPF","PMPF",((1+DI6)*(1-BG6)/(1-CH6))-1)))</f>
        <v>N/A</v>
      </c>
      <c r="EK6" s="109" t="str">
        <f t="shared" ref="EK6:EK34" si="8">IF(DJ6="N/A","N/A",IF(DJ6="PMC","PMC",IF(DJ6="PMPF","PMPF",((1+DJ6)*(1-BH6)/(1-CI6))-1)))</f>
        <v>N/A</v>
      </c>
      <c r="EL6" s="109" t="str">
        <f t="shared" ref="EL6:EL34" si="9">IF(DK6="N/A","N/A",IF(DK6="PMC","PMC",IF(DK6="PMPF","PMPF",((1+DK6)*(1-BI6)/(1-CJ6))-1)))</f>
        <v>N/A</v>
      </c>
      <c r="EM6" s="109" t="str">
        <f t="shared" ref="EM6:EM34" si="10">IF(DL6="N/A","N/A",IF(DL6="PMC","PMC",IF(DL6="PMPF","PMPF",((1+DL6)*(1-BJ6)/(1-CK6))-1)))</f>
        <v>N/A</v>
      </c>
      <c r="EN6" s="109" t="str">
        <f t="shared" ref="EN6:EN34" si="11">IF(DM6="N/A","N/A",IF(DM6="PMC","PMC",IF(DM6="PMPF","PMPF",((1+DM6)*(1-BK6)/(1-CL6))-1)))</f>
        <v>N/A</v>
      </c>
      <c r="EO6" s="109" t="str">
        <f t="shared" ref="EO6:EO34" si="12">DN6</f>
        <v>N/A</v>
      </c>
      <c r="EP6" s="109" t="str">
        <f t="shared" ref="EP6:FC11" si="13">IF(DO6="N/A","N/A",IF(DO6="PMC","PMC",IF(DO6="PMPF","PMPF",((1+DO6)*(1-BM6)/(1-CN6))-1)))</f>
        <v>N/A</v>
      </c>
      <c r="EQ6" s="109" t="str">
        <f t="shared" si="13"/>
        <v>N/A</v>
      </c>
      <c r="ER6" s="109" t="str">
        <f t="shared" si="13"/>
        <v>N/A</v>
      </c>
      <c r="ES6" s="109" t="str">
        <f t="shared" si="13"/>
        <v>N/A</v>
      </c>
      <c r="ET6" s="109" t="str">
        <f t="shared" si="13"/>
        <v>N/A</v>
      </c>
      <c r="EU6" s="109" t="str">
        <f t="shared" si="13"/>
        <v>N/A</v>
      </c>
      <c r="EV6" s="109" t="str">
        <f t="shared" si="13"/>
        <v>N/A</v>
      </c>
      <c r="EW6" s="109" t="str">
        <f t="shared" si="13"/>
        <v>N/A</v>
      </c>
      <c r="EX6" s="109" t="str">
        <f t="shared" si="13"/>
        <v>N/A</v>
      </c>
      <c r="EY6" s="109" t="str">
        <f t="shared" si="13"/>
        <v>N/A</v>
      </c>
      <c r="EZ6" s="109" t="str">
        <f t="shared" si="13"/>
        <v>N/A</v>
      </c>
      <c r="FA6" s="109" t="str">
        <f t="shared" si="13"/>
        <v>N/A</v>
      </c>
      <c r="FB6" s="109" t="str">
        <f t="shared" si="13"/>
        <v>N/A</v>
      </c>
      <c r="FC6" s="109" t="str">
        <f t="shared" si="13"/>
        <v>N/A</v>
      </c>
      <c r="FD6" s="111">
        <f t="shared" ref="FD6:FM7" si="14">1-((1-Y6)/(1-AZ6))</f>
        <v>7.9545454545454475E-2</v>
      </c>
      <c r="FE6" s="111">
        <f t="shared" si="14"/>
        <v>9.6590909090909061E-2</v>
      </c>
      <c r="FF6" s="111">
        <f t="shared" si="14"/>
        <v>9.0909090909090828E-2</v>
      </c>
      <c r="FG6" s="111">
        <f t="shared" si="14"/>
        <v>6.8181818181818121E-2</v>
      </c>
      <c r="FH6" s="111">
        <f t="shared" si="14"/>
        <v>9.6590909090909061E-2</v>
      </c>
      <c r="FI6" s="111">
        <f t="shared" si="14"/>
        <v>9.0909090909090828E-2</v>
      </c>
      <c r="FJ6" s="111">
        <f t="shared" si="14"/>
        <v>5.6818181818181879E-2</v>
      </c>
      <c r="FK6" s="111">
        <f t="shared" si="14"/>
        <v>5.6818181818181879E-2</v>
      </c>
      <c r="FL6" s="111">
        <f t="shared" si="14"/>
        <v>0</v>
      </c>
      <c r="FM6" s="111">
        <f t="shared" si="14"/>
        <v>0.125</v>
      </c>
      <c r="FN6" s="111">
        <f t="shared" ref="FN6:FW11" si="15">1-((1-AI6)/(1-BJ6))</f>
        <v>6.8181818181818121E-2</v>
      </c>
      <c r="FO6" s="111">
        <f t="shared" si="15"/>
        <v>5.6818181818181879E-2</v>
      </c>
      <c r="FP6" s="111">
        <f t="shared" si="15"/>
        <v>5.6818181818181879E-2</v>
      </c>
      <c r="FQ6" s="111">
        <f t="shared" si="15"/>
        <v>7.9545454545454475E-2</v>
      </c>
      <c r="FR6" s="111">
        <f t="shared" si="15"/>
        <v>9.0909090909090828E-2</v>
      </c>
      <c r="FS6" s="111">
        <f t="shared" si="15"/>
        <v>9.6590909090909061E-2</v>
      </c>
      <c r="FT6" s="111">
        <f t="shared" si="15"/>
        <v>0.11931818181818177</v>
      </c>
      <c r="FU6" s="111">
        <f t="shared" si="15"/>
        <v>8.5227272727272818E-2</v>
      </c>
      <c r="FV6" s="111">
        <f t="shared" si="15"/>
        <v>0.11363636363636365</v>
      </c>
      <c r="FW6" s="111">
        <f t="shared" si="15"/>
        <v>9.0909090909090828E-2</v>
      </c>
      <c r="FX6" s="111">
        <f t="shared" ref="FX6:GD7" si="16">1-((1-AS6)/(1-BT6))</f>
        <v>8.5227272727272818E-2</v>
      </c>
      <c r="FY6" s="111">
        <f t="shared" si="16"/>
        <v>9.0909090909090828E-2</v>
      </c>
      <c r="FZ6" s="111">
        <f t="shared" si="16"/>
        <v>5.6818181818181879E-2</v>
      </c>
      <c r="GA6" s="111">
        <f t="shared" si="16"/>
        <v>5.6818181818181879E-2</v>
      </c>
      <c r="GB6" s="111">
        <f t="shared" si="16"/>
        <v>9.0909090909090828E-2</v>
      </c>
      <c r="GC6" s="111">
        <f t="shared" si="16"/>
        <v>6.8181818181818121E-2</v>
      </c>
      <c r="GD6" s="111">
        <f t="shared" si="16"/>
        <v>9.0909090909090828E-2</v>
      </c>
      <c r="GE6" s="99">
        <f>VLOOKUP($C6,'Preços 18%'!$B:$G,6,0)*IF($M6="Positiva",HLOOKUP(Y6,'Fatores PF'!$B$3:$P$15,MATCH("POSITIVA - POSITIVA",'Fatores PF'!$B$3:$B$15,0),0),IF($M6="Negativa",HLOOKUP(Y6,'Fatores PF'!$B$3:$P$15,MATCH("NEGATIVA - NEGATIVA",'Fatores PF'!$B$3:$B$15,0),0),IF($M6="Neutra",HLOOKUP(Y6,'Fatores PF'!$B$3:$P$15,MATCH("NEUTRA - NEUTRA",'Fatores PF'!$B$3:$B$15,0),0),"")))</f>
        <v>9.6379680856388976</v>
      </c>
      <c r="GF6" s="99">
        <f>VLOOKUP($C6,'Preços 18%'!$B:$G,6,0)*IF($M6="Positiva",HLOOKUP(Z6,'Fatores PF'!$B$3:$P$15,MATCH("POSITIVA - POSITIVA",'Fatores PF'!$B$3:$B$15,0),0),IF($M6="Negativa",HLOOKUP(Z6,'Fatores PF'!$B$3:$P$15,MATCH("NEGATIVA - NEGATIVA",'Fatores PF'!$B$3:$B$15,0),0),IF($M6="Neutra",HLOOKUP(Z6,'Fatores PF'!$B$3:$P$15,MATCH("NEUTRA - NEUTRA",'Fatores PF'!$B$3:$B$15,0),0),"")))</f>
        <v>9.8198154028005842</v>
      </c>
      <c r="GG6" s="99">
        <f>VLOOKUP($C6,'Preços 18%'!$B:$G,6,0)*IF($M6="Positiva",HLOOKUP(AA6,'Fatores PF'!$B$3:$P$15,MATCH("POSITIVA - POSITIVA",'Fatores PF'!$B$3:$B$15,0),0),IF($M6="Negativa",HLOOKUP(AA6,'Fatores PF'!$B$3:$P$15,MATCH("NEGATIVA - NEGATIVA",'Fatores PF'!$B$3:$B$15,0),0),IF($M6="Neutra",HLOOKUP(AA6,'Fatores PF'!$B$3:$P$15,MATCH("NEUTRA - NEUTRA",'Fatores PF'!$B$3:$B$15,0),0),"")))</f>
        <v>9.7584395925700012</v>
      </c>
      <c r="GH6" s="99">
        <f>VLOOKUP($C6,'Preços 18%'!$B:$G,6,0)*IF($M6="Positiva",HLOOKUP(AB6,'Fatores PF'!$B$3:$P$15,MATCH("POSITIVA - POSITIVA",'Fatores PF'!$B$3:$B$15,0),0),IF($M6="Negativa",HLOOKUP(AB6,'Fatores PF'!$B$3:$P$15,MATCH("NEGATIVA - NEGATIVA",'Fatores PF'!$B$3:$B$15,0),0),IF($M6="Neutra",HLOOKUP(AB6,'Fatores PF'!$B$3:$P$15,MATCH("NEUTRA - NEUTRA",'Fatores PF'!$B$3:$B$15,0),0),"")))</f>
        <v>9.5204288708000018</v>
      </c>
      <c r="GI6" s="99">
        <f>VLOOKUP($C6,'Preços 18%'!$B:$G,6,0)*IF($M6="Positiva",HLOOKUP(AC6,'Fatores PF'!$B$3:$P$15,MATCH("POSITIVA - POSITIVA",'Fatores PF'!$B$3:$B$15,0),0),IF($M6="Negativa",HLOOKUP(AC6,'Fatores PF'!$B$3:$P$15,MATCH("NEGATIVA - NEGATIVA",'Fatores PF'!$B$3:$B$15,0),0),IF($M6="Neutra",HLOOKUP(AC6,'Fatores PF'!$B$3:$P$15,MATCH("NEUTRA - NEUTRA",'Fatores PF'!$B$3:$B$15,0),0),"")))</f>
        <v>9.8198154028005842</v>
      </c>
      <c r="GJ6" s="99">
        <f>VLOOKUP($C6,'Preços 18%'!$B:$G,6,0)*IF($M6="Positiva",HLOOKUP(AD6,'Fatores PF'!$B$3:$P$15,MATCH("POSITIVA - POSITIVA",'Fatores PF'!$B$3:$B$15,0),0),IF($M6="Negativa",HLOOKUP(AD6,'Fatores PF'!$B$3:$P$15,MATCH("NEGATIVA - NEGATIVA",'Fatores PF'!$B$3:$B$15,0),0),IF($M6="Neutra",HLOOKUP(AD6,'Fatores PF'!$B$3:$P$15,MATCH("NEUTRA - NEUTRA",'Fatores PF'!$B$3:$B$15,0),0),"")))</f>
        <v>9.7584395925700012</v>
      </c>
      <c r="GK6" s="99">
        <f>VLOOKUP($C6,'Preços 18%'!$B:$G,6,0)*IF($M6="Positiva",HLOOKUP(AE6,'Fatores PF'!$B$3:$P$15,MATCH("POSITIVA - POSITIVA",'Fatores PF'!$B$3:$B$15,0),0),IF($M6="Negativa",HLOOKUP(AE6,'Fatores PF'!$B$3:$P$15,MATCH("NEGATIVA - NEGATIVA",'Fatores PF'!$B$3:$B$15,0),0),IF($M6="Neutra",HLOOKUP(AE6,'Fatores PF'!$B$3:$P$15,MATCH("NEUTRA - NEUTRA",'Fatores PF'!$B$3:$B$15,0),0),"")))</f>
        <v>9.4057267437646033</v>
      </c>
      <c r="GL6" s="99">
        <f>VLOOKUP($C6,'Preços 18%'!$B:$G,6,0)*IF($M6="Positiva",HLOOKUP(AF6,'Fatores PF'!$B$3:$P$15,MATCH("POSITIVA - POSITIVA",'Fatores PF'!$B$3:$B$15,0),0),IF($M6="Negativa",HLOOKUP(AF6,'Fatores PF'!$B$3:$P$15,MATCH("NEGATIVA - NEGATIVA",'Fatores PF'!$B$3:$B$15,0),0),IF($M6="Neutra",HLOOKUP(AF6,'Fatores PF'!$B$3:$P$15,MATCH("NEUTRA - NEUTRA",'Fatores PF'!$B$3:$B$15,0),0),"")))</f>
        <v>9.4057267437646033</v>
      </c>
      <c r="GM6" s="99">
        <f>VLOOKUP($C6,'Preços 18%'!$B:$G,6,0)*IF($M6="Positiva",HLOOKUP(AG6,'Fatores PF'!$B$3:$P$15,MATCH("POSITIVA - POSITIVA",'Fatores PF'!$B$3:$B$15,0),0),IF($M6="Negativa",HLOOKUP(AG6,'Fatores PF'!$B$3:$P$15,MATCH("NEGATIVA - NEGATIVA",'Fatores PF'!$B$3:$B$15,0),0),IF($M6="Neutra",HLOOKUP(AG6,'Fatores PF'!$B$3:$P$15,MATCH("NEUTRA - NEUTRA",'Fatores PF'!$B$3:$B$15,0),0),"")))</f>
        <v>9.6379680856388976</v>
      </c>
      <c r="GN6" s="99">
        <f>VLOOKUP($C6,'Preços 18%'!$B:$G,6,0)*IF($M6="Positiva",HLOOKUP(AH6,'Fatores PF'!$B$3:$P$15,MATCH("POSITIVA - POSITIVA",'Fatores PF'!$B$3:$B$15,0),0),IF($M6="Negativa",HLOOKUP(AH6,'Fatores PF'!$B$3:$P$15,MATCH("NEGATIVA - NEGATIVA",'Fatores PF'!$B$3:$B$15,0),0),IF($M6="Neutra",HLOOKUP(AH6,'Fatores PF'!$B$3:$P$15,MATCH("NEUTRA - NEUTRA",'Fatores PF'!$B$3:$B$15,0),0),"")))</f>
        <v>10.138637919525399</v>
      </c>
      <c r="GO6" s="99">
        <f>VLOOKUP($C6,'Preços 18%'!$B:$G,6,0)*IF($M6="Positiva",HLOOKUP(AI6,'Fatores PF'!$B$3:$P$15,MATCH("POSITIVA - POSITIVA",'Fatores PF'!$B$3:$B$15,0),0),IF($M6="Negativa",HLOOKUP(AI6,'Fatores PF'!$B$3:$P$15,MATCH("NEGATIVA - NEGATIVA",'Fatores PF'!$B$3:$B$15,0),0),IF($M6="Neutra",HLOOKUP(AI6,'Fatores PF'!$B$3:$P$15,MATCH("NEUTRA - NEUTRA",'Fatores PF'!$B$3:$B$15,0),0),"")))</f>
        <v>9.5204288708000018</v>
      </c>
      <c r="GP6" s="99">
        <f>VLOOKUP($C6,'Preços 18%'!$B:$G,6,0)*IF($M6="Positiva",HLOOKUP(AJ6,'Fatores PF'!$B$3:$P$15,MATCH("POSITIVA - POSITIVA",'Fatores PF'!$B$3:$B$15,0),0),IF($M6="Negativa",HLOOKUP(AJ6,'Fatores PF'!$B$3:$P$15,MATCH("NEGATIVA - NEGATIVA",'Fatores PF'!$B$3:$B$15,0),0),IF($M6="Neutra",HLOOKUP(AJ6,'Fatores PF'!$B$3:$P$15,MATCH("NEUTRA - NEUTRA",'Fatores PF'!$B$3:$B$15,0),0),"")))</f>
        <v>9.4057267437646033</v>
      </c>
      <c r="GQ6" s="99">
        <f>VLOOKUP($C6,'Preços 18%'!$B:$G,6,0)*IF($M6="Positiva",HLOOKUP(AK6,'Fatores PF'!$B$3:$P$15,MATCH("POSITIVA - POSITIVA",'Fatores PF'!$B$3:$B$15,0),0),IF($M6="Negativa",HLOOKUP(AK6,'Fatores PF'!$B$3:$P$15,MATCH("NEGATIVA - NEGATIVA",'Fatores PF'!$B$3:$B$15,0),0),IF($M6="Neutra",HLOOKUP(AK6,'Fatores PF'!$B$3:$P$15,MATCH("NEUTRA - NEUTRA",'Fatores PF'!$B$3:$B$15,0),0),"")))</f>
        <v>9.4057267437646033</v>
      </c>
      <c r="GR6" s="99">
        <f>VLOOKUP($C6,'Preços 18%'!$B:$G,6,0)*IF($M6="Positiva",HLOOKUP(AL6,'Fatores PF'!$B$3:$P$15,MATCH("POSITIVA - POSITIVA",'Fatores PF'!$B$3:$B$15,0),0),IF($M6="Negativa",HLOOKUP(AL6,'Fatores PF'!$B$3:$P$15,MATCH("NEGATIVA - NEGATIVA",'Fatores PF'!$B$3:$B$15,0),0),IF($M6="Neutra",HLOOKUP(AL6,'Fatores PF'!$B$3:$P$15,MATCH("NEUTRA - NEUTRA",'Fatores PF'!$B$3:$B$15,0),0),"")))</f>
        <v>9.6379680856388976</v>
      </c>
      <c r="GS6" s="99">
        <f>VLOOKUP($C6,'Preços 18%'!$B:$G,6,0)*IF($M6="Positiva",HLOOKUP(AM6,'Fatores PF'!$B$3:$P$15,MATCH("POSITIVA - POSITIVA",'Fatores PF'!$B$3:$B$15,0),0),IF($M6="Negativa",HLOOKUP(AM6,'Fatores PF'!$B$3:$P$15,MATCH("NEGATIVA - NEGATIVA",'Fatores PF'!$B$3:$B$15,0),0),IF($M6="Neutra",HLOOKUP(AM6,'Fatores PF'!$B$3:$P$15,MATCH("NEUTRA - NEUTRA",'Fatores PF'!$B$3:$B$15,0),0),"")))</f>
        <v>9.7584395925700012</v>
      </c>
      <c r="GT6" s="99">
        <f>VLOOKUP($C6,'Preços 18%'!$B:$G,6,0)*IF($M6="Positiva",HLOOKUP(AN6,'Fatores PF'!$B$3:$P$15,MATCH("POSITIVA - POSITIVA",'Fatores PF'!$B$3:$B$15,0),0),IF($M6="Negativa",HLOOKUP(AN6,'Fatores PF'!$B$3:$P$15,MATCH("NEGATIVA - NEGATIVA",'Fatores PF'!$B$3:$B$15,0),0),IF($M6="Neutra",HLOOKUP(AN6,'Fatores PF'!$B$3:$P$15,MATCH("NEUTRA - NEUTRA",'Fatores PF'!$B$3:$B$15,0),0),"")))</f>
        <v>9.8198154028005842</v>
      </c>
      <c r="GU6" s="99">
        <f>VLOOKUP($C6,'Preços 18%'!$B:$G,6,0)*IF($M6="Positiva",HLOOKUP(AO6,'Fatores PF'!$B$3:$P$15,MATCH("POSITIVA - POSITIVA",'Fatores PF'!$B$3:$B$15,0),0),IF($M6="Negativa",HLOOKUP(AO6,'Fatores PF'!$B$3:$P$15,MATCH("NEGATIVA - NEGATIVA",'Fatores PF'!$B$3:$B$15,0),0),IF($M6="Neutra",HLOOKUP(AO6,'Fatores PF'!$B$3:$P$15,MATCH("NEUTRA - NEUTRA",'Fatores PF'!$B$3:$B$15,0),0),"")))</f>
        <v>10.073232573183004</v>
      </c>
      <c r="GV6" s="99">
        <f>VLOOKUP($C6,'Preços 18%'!$B:$G,6,0)*IF($M6="Positiva",HLOOKUP(AP6,'Fatores PF'!$B$3:$P$15,MATCH("POSITIVA - POSITIVA",'Fatores PF'!$B$3:$B$15,0),0),IF($M6="Negativa",HLOOKUP(AP6,'Fatores PF'!$B$3:$P$15,MATCH("NEGATIVA - NEGATIVA",'Fatores PF'!$B$3:$B$15,0),0),IF($M6="Neutra",HLOOKUP(AP6,'Fatores PF'!$B$3:$P$15,MATCH("NEUTRA - NEUTRA",'Fatores PF'!$B$3:$B$15,0),0),"")))</f>
        <v>9.6978312987479995</v>
      </c>
      <c r="GW6" s="99">
        <f>VLOOKUP($C6,'Preços 18%'!$B:$G,6,0)*IF($M6="Positiva",HLOOKUP(AQ6,'Fatores PF'!$B$3:$P$15,MATCH("POSITIVA - POSITIVA",'Fatores PF'!$B$3:$B$15,0),0),IF($M6="Negativa",HLOOKUP(AQ6,'Fatores PF'!$B$3:$P$15,MATCH("NEGATIVA - NEGATIVA",'Fatores PF'!$B$3:$B$15,0),0),IF($M6="Neutra",HLOOKUP(AQ6,'Fatores PF'!$B$3:$P$15,MATCH("NEUTRA - NEUTRA",'Fatores PF'!$B$3:$B$15,0),0),"")))</f>
        <v>10.008655504152369</v>
      </c>
      <c r="GX6" s="99">
        <f>VLOOKUP($C6,'Preços 18%'!$B:$G,6,0)*IF($M6="Positiva",HLOOKUP(AR6,'Fatores PF'!$B$3:$P$15,MATCH("POSITIVA - POSITIVA",'Fatores PF'!$B$3:$B$15,0),0),IF($M6="Negativa",HLOOKUP(AR6,'Fatores PF'!$B$3:$P$15,MATCH("NEGATIVA - NEGATIVA",'Fatores PF'!$B$3:$B$15,0),0),IF($M6="Neutra",HLOOKUP(AR6,'Fatores PF'!$B$3:$P$15,MATCH("NEUTRA - NEUTRA",'Fatores PF'!$B$3:$B$15,0),0),"")))</f>
        <v>9.7584395925700012</v>
      </c>
      <c r="GY6" s="99">
        <f>VLOOKUP($C6,'Preços 18%'!$B:$G,6,0)*IF($M6="Positiva",HLOOKUP(AS6,'Fatores PF'!$B$3:$P$15,MATCH("POSITIVA - POSITIVA",'Fatores PF'!$B$3:$B$15,0),0),IF($M6="Negativa",HLOOKUP(AS6,'Fatores PF'!$B$3:$P$15,MATCH("NEGATIVA - NEGATIVA",'Fatores PF'!$B$3:$B$15,0),0),IF($M6="Neutra",HLOOKUP(AS6,'Fatores PF'!$B$3:$P$15,MATCH("NEUTRA - NEUTRA",'Fatores PF'!$B$3:$B$15,0),0),"")))</f>
        <v>9.6978312987479995</v>
      </c>
      <c r="GZ6" s="99">
        <f>VLOOKUP($C6,'Preços 18%'!$B:$G,6,0)*IF($M6="Positiva",HLOOKUP(AT6,'Fatores PF'!$B$3:$P$15,MATCH("POSITIVA - POSITIVA",'Fatores PF'!$B$3:$B$15,0),0),IF($M6="Negativa",HLOOKUP(AT6,'Fatores PF'!$B$3:$P$15,MATCH("NEGATIVA - NEGATIVA",'Fatores PF'!$B$3:$B$15,0),0),IF($M6="Neutra",HLOOKUP(AT6,'Fatores PF'!$B$3:$P$15,MATCH("NEUTRA - NEUTRA",'Fatores PF'!$B$3:$B$15,0),0),"")))</f>
        <v>9.7584395925700012</v>
      </c>
      <c r="HA6" s="99">
        <f>VLOOKUP($C6,'Preços 18%'!$B:$G,6,0)*IF($M6="Positiva",HLOOKUP(AU6,'Fatores PF'!$B$3:$P$15,MATCH("POSITIVA - POSITIVA",'Fatores PF'!$B$3:$B$15,0),0),IF($M6="Negativa",HLOOKUP(AU6,'Fatores PF'!$B$3:$P$15,MATCH("NEGATIVA - NEGATIVA",'Fatores PF'!$B$3:$B$15,0),0),IF($M6="Neutra",HLOOKUP(AU6,'Fatores PF'!$B$3:$P$15,MATCH("NEUTRA - NEUTRA",'Fatores PF'!$B$3:$B$15,0),0),"")))</f>
        <v>9.4057267437646033</v>
      </c>
      <c r="HB6" s="99">
        <f>VLOOKUP($C6,'Preços 18%'!$B:$G,6,0)*IF($M6="Positiva",HLOOKUP(AV6,'Fatores PF'!$B$3:$P$15,MATCH("POSITIVA - POSITIVA",'Fatores PF'!$B$3:$B$15,0),0),IF($M6="Negativa",HLOOKUP(AV6,'Fatores PF'!$B$3:$P$15,MATCH("NEGATIVA - NEGATIVA",'Fatores PF'!$B$3:$B$15,0),0),IF($M6="Neutra",HLOOKUP(AV6,'Fatores PF'!$B$3:$P$15,MATCH("NEUTRA - NEUTRA",'Fatores PF'!$B$3:$B$15,0),0),"")))</f>
        <v>9.4057267437646033</v>
      </c>
      <c r="HC6" s="99">
        <f>VLOOKUP($C6,'Preços 18%'!$B:$G,6,0)*IF($M6="Positiva",HLOOKUP(AW6,'Fatores PF'!$B$3:$P$15,MATCH("POSITIVA - POSITIVA",'Fatores PF'!$B$3:$B$15,0),0),IF($M6="Negativa",HLOOKUP(AW6,'Fatores PF'!$B$3:$P$15,MATCH("NEGATIVA - NEGATIVA",'Fatores PF'!$B$3:$B$15,0),0),IF($M6="Neutra",HLOOKUP(AW6,'Fatores PF'!$B$3:$P$15,MATCH("NEUTRA - NEUTRA",'Fatores PF'!$B$3:$B$15,0),0),"")))</f>
        <v>9.7584395925700012</v>
      </c>
      <c r="HD6" s="99">
        <f>VLOOKUP($C6,'Preços 18%'!$B:$G,6,0)*IF($M6="Positiva",HLOOKUP(AX6,'Fatores PF'!$B$3:$P$15,MATCH("POSITIVA - POSITIVA",'Fatores PF'!$B$3:$B$15,0),0),IF($M6="Negativa",HLOOKUP(AX6,'Fatores PF'!$B$3:$P$15,MATCH("NEGATIVA - NEGATIVA",'Fatores PF'!$B$3:$B$15,0),0),IF($M6="Neutra",HLOOKUP(AX6,'Fatores PF'!$B$3:$P$15,MATCH("NEUTRA - NEUTRA",'Fatores PF'!$B$3:$B$15,0),0),"")))</f>
        <v>9.5204288708000018</v>
      </c>
      <c r="HE6" s="99">
        <f>VLOOKUP($C6,'Preços 18%'!$B:$G,6,0)*IF($M6="Positiva",HLOOKUP(AY6,'Fatores PF'!$B$3:$P$15,MATCH("POSITIVA - POSITIVA",'Fatores PF'!$B$3:$B$15,0),0),IF($M6="Negativa",HLOOKUP(AY6,'Fatores PF'!$B$3:$P$15,MATCH("NEGATIVA - NEGATIVA",'Fatores PF'!$B$3:$B$15,0),0),IF($M6="Neutra",HLOOKUP(AY6,'Fatores PF'!$B$3:$P$15,MATCH("NEUTRA - NEUTRA",'Fatores PF'!$B$3:$B$15,0),0),"")))</f>
        <v>9.7584395925700012</v>
      </c>
      <c r="HF6" s="99">
        <f>GE6/IF($M6="Positiva",VLOOKUP(Y6,'Fatores PMC'!$B:$E,2,0),IF($M6="Negativa",VLOOKUP(Y6,'Fatores PMC'!$B:$E,3,0),IF($M6="Neutra",VLOOKUP(Y6,'Fatores PMC'!$B:$E,4,0))))</f>
        <v>13.323925477618134</v>
      </c>
      <c r="HG6" s="99">
        <f>GF6/IF($M6="Positiva",VLOOKUP(Z6,'Fatores PMC'!$B:$E,2,0),IF($M6="Negativa",VLOOKUP(Z6,'Fatores PMC'!$B:$E,3,0),IF($M6="Neutra",VLOOKUP(Z6,'Fatores PMC'!$B:$E,4,0))))</f>
        <v>13.575318725721683</v>
      </c>
      <c r="HH6" s="99">
        <f>GG6/IF($M6="Positiva",VLOOKUP(AA6,'Fatores PMC'!$B:$E,2,0),IF($M6="Negativa",VLOOKUP(AA6,'Fatores PMC'!$B:$E,3,0),IF($M6="Neutra",VLOOKUP(AA6,'Fatores PMC'!$B:$E,4,0))))</f>
        <v>13.490470268622179</v>
      </c>
      <c r="HI6" s="99">
        <f>GH6/IF($M6="Positiva",VLOOKUP(AB6,'Fatores PMC'!$B:$E,2,0),IF($M6="Negativa",VLOOKUP(AB6,'Fatores PMC'!$B:$E,3,0),IF($M6="Neutra",VLOOKUP(AB6,'Fatores PMC'!$B:$E,4,0))))</f>
        <v>13.161434408411882</v>
      </c>
      <c r="HJ6" s="99">
        <f>GI6/IF($M6="Positiva",VLOOKUP(AC6,'Fatores PMC'!$B:$E,2,0),IF($M6="Negativa",VLOOKUP(AC6,'Fatores PMC'!$B:$E,3,0),IF($M6="Neutra",VLOOKUP(AC6,'Fatores PMC'!$B:$E,4,0))))</f>
        <v>13.575318725721683</v>
      </c>
      <c r="HK6" s="99">
        <f>GJ6/IF($M6="Positiva",VLOOKUP(AD6,'Fatores PMC'!$B:$E,2,0),IF($M6="Negativa",VLOOKUP(AD6,'Fatores PMC'!$B:$E,3,0),IF($M6="Neutra",VLOOKUP(AD6,'Fatores PMC'!$B:$E,4,0))))</f>
        <v>13.490470268622179</v>
      </c>
      <c r="HL6" s="99">
        <f>GK6/IF($M6="Positiva",VLOOKUP(AE6,'Fatores PMC'!$B:$E,2,0),IF($M6="Negativa",VLOOKUP(AE6,'Fatores PMC'!$B:$E,3,0),IF($M6="Neutra",VLOOKUP(AE6,'Fatores PMC'!$B:$E,4,0))))</f>
        <v>13.002865446659335</v>
      </c>
      <c r="HM6" s="99">
        <f>GL6/IF($M6="Positiva",VLOOKUP(AF6,'Fatores PMC'!$B:$E,2,0),IF($M6="Negativa",VLOOKUP(AF6,'Fatores PMC'!$B:$E,3,0),IF($M6="Neutra",VLOOKUP(AF6,'Fatores PMC'!$B:$E,4,0))))</f>
        <v>13.002865446659335</v>
      </c>
      <c r="HN6" s="99">
        <f>GM6/IF($M6="Positiva",VLOOKUP(AG6,'Fatores PMC'!$B:$E,2,0),IF($M6="Negativa",VLOOKUP(AG6,'Fatores PMC'!$B:$E,3,0),IF($M6="Neutra",VLOOKUP(AG6,'Fatores PMC'!$B:$E,4,0))))</f>
        <v>13.323925477618134</v>
      </c>
      <c r="HO6" s="99">
        <f>GN6/IF($M6="Positiva",VLOOKUP(AH6,'Fatores PMC'!$B:$E,2,0),IF($M6="Negativa",VLOOKUP(AH6,'Fatores PMC'!$B:$E,3,0),IF($M6="Neutra",VLOOKUP(AH6,'Fatores PMC'!$B:$E,4,0))))</f>
        <v>14.016072151722106</v>
      </c>
      <c r="HP6" s="99">
        <f>GO6/IF($M6="Positiva",VLOOKUP(AI6,'Fatores PMC'!$B:$E,2,0),IF($M6="Negativa",VLOOKUP(AI6,'Fatores PMC'!$B:$E,3,0),IF($M6="Neutra",VLOOKUP(AI6,'Fatores PMC'!$B:$E,4,0))))</f>
        <v>13.161434408411882</v>
      </c>
      <c r="HQ6" s="99">
        <f>GP6/IF($M6="Positiva",VLOOKUP(AJ6,'Fatores PMC'!$B:$E,2,0),IF($M6="Negativa",VLOOKUP(AJ6,'Fatores PMC'!$B:$E,3,0),IF($M6="Neutra",VLOOKUP(AJ6,'Fatores PMC'!$B:$E,4,0))))</f>
        <v>13.002865446659335</v>
      </c>
      <c r="HR6" s="99">
        <f>GQ6/IF($M6="Positiva",VLOOKUP(AK6,'Fatores PMC'!$B:$E,2,0),IF($M6="Negativa",VLOOKUP(AK6,'Fatores PMC'!$B:$E,3,0),IF($M6="Neutra",VLOOKUP(AK6,'Fatores PMC'!$B:$E,4,0))))</f>
        <v>13.002865446659335</v>
      </c>
      <c r="HS6" s="99">
        <f>GR6/IF($M6="Positiva",VLOOKUP(AL6,'Fatores PMC'!$B:$E,2,0),IF($M6="Negativa",VLOOKUP(AL6,'Fatores PMC'!$B:$E,3,0),IF($M6="Neutra",VLOOKUP(AL6,'Fatores PMC'!$B:$E,4,0))))</f>
        <v>13.323925477618134</v>
      </c>
      <c r="HT6" s="99">
        <f>GS6/IF($M6="Positiva",VLOOKUP(AM6,'Fatores PMC'!$B:$E,2,0),IF($M6="Negativa",VLOOKUP(AM6,'Fatores PMC'!$B:$E,3,0),IF($M6="Neutra",VLOOKUP(AM6,'Fatores PMC'!$B:$E,4,0))))</f>
        <v>13.490470268622179</v>
      </c>
      <c r="HU6" s="99">
        <f>GT6/IF($M6="Positiva",VLOOKUP(AN6,'Fatores PMC'!$B:$E,2,0),IF($M6="Negativa",VLOOKUP(AN6,'Fatores PMC'!$B:$E,3,0),IF($M6="Neutra",VLOOKUP(AN6,'Fatores PMC'!$B:$E,4,0))))</f>
        <v>13.575318725721683</v>
      </c>
      <c r="HV6" s="99">
        <f>GU6/IF($M6="Positiva",VLOOKUP(AO6,'Fatores PMC'!$B:$E,2,0),IF($M6="Negativa",VLOOKUP(AO6,'Fatores PMC'!$B:$E,3,0),IF($M6="Neutra",VLOOKUP(AO6,'Fatores PMC'!$B:$E,4,0))))</f>
        <v>13.925653097336319</v>
      </c>
      <c r="HW6" s="99">
        <f>GV6/IF($M6="Positiva",VLOOKUP(AP6,'Fatores PMC'!$B:$E,2,0),IF($M6="Negativa",VLOOKUP(AP6,'Fatores PMC'!$B:$E,3,0),IF($M6="Neutra",VLOOKUP(AP6,'Fatores PMC'!$B:$E,4,0))))</f>
        <v>13.406682857932035</v>
      </c>
      <c r="HX6" s="99">
        <f>GW6/IF($M6="Positiva",VLOOKUP(AQ6,'Fatores PMC'!$B:$E,2,0),IF($M6="Negativa",VLOOKUP(AQ6,'Fatores PMC'!$B:$E,3,0),IF($M6="Neutra",VLOOKUP(AQ6,'Fatores PMC'!$B:$E,4,0))))</f>
        <v>13.836379087744062</v>
      </c>
      <c r="HY6" s="99">
        <f>GX6/IF($M6="Positiva",VLOOKUP(AR6,'Fatores PMC'!$B:$E,2,0),IF($M6="Negativa",VLOOKUP(AR6,'Fatores PMC'!$B:$E,3,0),IF($M6="Neutra",VLOOKUP(AR6,'Fatores PMC'!$B:$E,4,0))))</f>
        <v>13.490470268622179</v>
      </c>
      <c r="HZ6" s="99">
        <f>GY6/IF($M6="Positiva",VLOOKUP(AS6,'Fatores PMC'!$B:$E,2,0),IF($M6="Negativa",VLOOKUP(AS6,'Fatores PMC'!$B:$E,3,0),IF($M6="Neutra",VLOOKUP(AS6,'Fatores PMC'!$B:$E,4,0))))</f>
        <v>13.406682857932035</v>
      </c>
      <c r="IA6" s="99">
        <f>GZ6/IF($M6="Positiva",VLOOKUP(AT6,'Fatores PMC'!$B:$E,2,0),IF($M6="Negativa",VLOOKUP(AT6,'Fatores PMC'!$B:$E,3,0),IF($M6="Neutra",VLOOKUP(AT6,'Fatores PMC'!$B:$E,4,0))))</f>
        <v>13.490470268622179</v>
      </c>
      <c r="IB6" s="99">
        <f>HA6/IF($M6="Positiva",VLOOKUP(AU6,'Fatores PMC'!$B:$E,2,0),IF($M6="Negativa",VLOOKUP(AU6,'Fatores PMC'!$B:$E,3,0),IF($M6="Neutra",VLOOKUP(AU6,'Fatores PMC'!$B:$E,4,0))))</f>
        <v>13.002865446659335</v>
      </c>
      <c r="IC6" s="99">
        <f>HB6/IF($M6="Positiva",VLOOKUP(AV6,'Fatores PMC'!$B:$E,2,0),IF($M6="Negativa",VLOOKUP(AV6,'Fatores PMC'!$B:$E,3,0),IF($M6="Neutra",VLOOKUP(AV6,'Fatores PMC'!$B:$E,4,0))))</f>
        <v>13.002865446659335</v>
      </c>
      <c r="ID6" s="99">
        <f>HC6/IF($M6="Positiva",VLOOKUP(AW6,'Fatores PMC'!$B:$E,2,0),IF($M6="Negativa",VLOOKUP(AW6,'Fatores PMC'!$B:$E,3,0),IF($M6="Neutra",VLOOKUP(AW6,'Fatores PMC'!$B:$E,4,0))))</f>
        <v>13.490470268622179</v>
      </c>
      <c r="IE6" s="99">
        <f>HD6/IF($M6="Positiva",VLOOKUP(AX6,'Fatores PMC'!$B:$E,2,0),IF($M6="Negativa",VLOOKUP(AX6,'Fatores PMC'!$B:$E,3,0),IF($M6="Neutra",VLOOKUP(AX6,'Fatores PMC'!$B:$E,4,0))))</f>
        <v>13.161434408411882</v>
      </c>
      <c r="IF6" s="99">
        <f>HE6/IF($M6="Positiva",VLOOKUP(AY6,'Fatores PMC'!$B:$E,2,0),IF($M6="Negativa",VLOOKUP(AY6,'Fatores PMC'!$B:$E,3,0),IF($M6="Neutra",VLOOKUP(AY6,'Fatores PMC'!$B:$E,4,0))))</f>
        <v>13.490470268622179</v>
      </c>
      <c r="IG6" s="111">
        <f>1-((1-IG$5)/(1-IF(OR($P6=1,$P6=2,$P6=6,$P6=8),4%,IF($E6="GO",12%,"Regra MG"))))</f>
        <v>5.6818181818181879E-2</v>
      </c>
      <c r="IH6" s="111">
        <f t="shared" ref="IH6:IV22" si="17">1-((1-IH$5)/(1-IF(OR($P6=1,$P6=2,$P6=6,$P6=8),4%,IF($E6="GO",12%,"Regra MG"))))</f>
        <v>6.8181818181818121E-2</v>
      </c>
      <c r="II6" s="111">
        <f t="shared" si="17"/>
        <v>7.9545454545454475E-2</v>
      </c>
      <c r="IJ6" s="111">
        <f t="shared" si="17"/>
        <v>8.5227272727272818E-2</v>
      </c>
      <c r="IK6" s="111">
        <f t="shared" si="17"/>
        <v>9.0909090909090828E-2</v>
      </c>
      <c r="IL6" s="111">
        <f t="shared" si="17"/>
        <v>9.6590909090909061E-2</v>
      </c>
      <c r="IM6" s="111">
        <f t="shared" si="17"/>
        <v>0.11363636363636365</v>
      </c>
      <c r="IN6" s="111">
        <f t="shared" si="17"/>
        <v>0.11931818181818177</v>
      </c>
      <c r="IO6" s="111">
        <f t="shared" si="17"/>
        <v>0.125</v>
      </c>
      <c r="IP6" s="111">
        <f>IF($E6="GO",0,1-((1-IP$5)/(1-IF(OR($P6=1,$P6=2,$P6=6,$P6=8),4%,IF($E6="GO",12%,"Regra MG")))))</f>
        <v>0</v>
      </c>
      <c r="IQ6" s="111">
        <f>IF($E6="MG",0,1-((1-IQ$5)/(1-IF(OR($P6=1,$P6=2,$P6=6,$P6=8),4%,IF($E6="GO",12%,"Regra MG")))))</f>
        <v>6.8181818181818121E-2</v>
      </c>
      <c r="IR6" s="111">
        <f>IF($E6="SP",0,1-((1-IR$5)/(1-IF(OR($P6=1,$P6=2,$P6=6,$P6=8),4%,IF($E6="GO",12%,"Regra MG")))))</f>
        <v>6.8181818181818121E-2</v>
      </c>
      <c r="IS6" s="111">
        <f t="shared" si="17"/>
        <v>6.8181818181818121E-2</v>
      </c>
      <c r="IT6" s="111">
        <f t="shared" si="17"/>
        <v>7.9545454545454475E-2</v>
      </c>
      <c r="IU6" s="111">
        <f t="shared" si="17"/>
        <v>8.5227272727272818E-2</v>
      </c>
      <c r="IV6" s="111">
        <f t="shared" si="17"/>
        <v>9.0909090909090828E-2</v>
      </c>
      <c r="IW6" s="99">
        <f>VLOOKUP($C6,'Preços 18%'!$B:$G,6,0)*IF($M6="Positiva",HLOOKUP(IW$5,'Fatores PF'!$B$3:$P$15,MATCH("POSITIVA - POSITIVA",'Fatores PF'!$B$3:$B$15,0),0),IF($M6="Negativa",HLOOKUP(IW$5,'Fatores PF'!$B$3:$P$15,MATCH("NEGATIVA - NEGATIVA",'Fatores PF'!$B$3:$B$15,0),0),IF($M6="Neutra",HLOOKUP(IW$5,'Fatores PF'!$B$3:$P$15,MATCH("NEUTRA - NEUTRA",'Fatores PF'!$B$3:$B$15,0),0),"")))</f>
        <v>7.8067516740560006</v>
      </c>
      <c r="IX6" s="99">
        <f>VLOOKUP($C6,'Preços 18%'!$B:$G,6,0)*IF($M6="Positiva",HLOOKUP(IX$5,'Fatores PF'!$B$3:$P$15,MATCH("POSITIVA - POSITIVA",'Fatores PF'!$B$3:$B$15,0),0),IF($M6="Negativa",HLOOKUP(IX$5,'Fatores PF'!$B$3:$P$15,MATCH("NEGATIVA - NEGATIVA",'Fatores PF'!$B$3:$B$15,0),0),IF($M6="Neutra",HLOOKUP(IX$5,'Fatores PF'!$B$3:$P$15,MATCH("NEUTRA - NEUTRA",'Fatores PF'!$B$3:$B$15,0),0),"")))</f>
        <v>8.8713069895311172</v>
      </c>
      <c r="IY6" s="99">
        <f>VLOOKUP($C6,'Preços 18%'!$B:$G,6,0)*IF($M6="Positiva",HLOOKUP(IY$5,'Fatores PF'!$B$3:$P$15,MATCH("POSITIVA - POSITIVA",'Fatores PF'!$B$3:$B$15,0),0),IF($M6="Negativa",HLOOKUP(IY$5,'Fatores PF'!$B$3:$P$15,MATCH("NEGATIVA - NEGATIVA",'Fatores PF'!$B$3:$B$15,0),0),IF($M6="Neutra",HLOOKUP(IY$5,'Fatores PF'!$B$3:$P$15,MATCH("NEUTRA - NEUTRA",'Fatores PF'!$B$3:$B$15,0),0),"")))</f>
        <v>9.4057267437646033</v>
      </c>
      <c r="IZ6" s="99">
        <f>VLOOKUP($C6,'Preços 18%'!$B:$G,6,0)*IF($M6="Positiva",HLOOKUP(IZ$5,'Fatores PF'!$B$3:$P$15,MATCH("POSITIVA - POSITIVA",'Fatores PF'!$B$3:$B$15,0),0),IF($M6="Negativa",HLOOKUP(IZ$5,'Fatores PF'!$B$3:$P$15,MATCH("NEGATIVA - NEGATIVA",'Fatores PF'!$B$3:$B$15,0),0),IF($M6="Neutra",HLOOKUP(IZ$5,'Fatores PF'!$B$3:$P$15,MATCH("NEUTRA - NEUTRA",'Fatores PF'!$B$3:$B$15,0),0),"")))</f>
        <v>9.4627255514140831</v>
      </c>
      <c r="JA6" s="99">
        <f>VLOOKUP($C6,'Preços 18%'!$B:$G,6,0)*IF($M6="Positiva",HLOOKUP(JA$5,'Fatores PF'!$B$3:$P$15,MATCH("POSITIVA - POSITIVA",'Fatores PF'!$B$3:$B$15,0),0),IF($M6="Negativa",HLOOKUP(JA$5,'Fatores PF'!$B$3:$P$15,MATCH("NEGATIVA - NEGATIVA",'Fatores PF'!$B$3:$B$15,0),0),IF($M6="Neutra",HLOOKUP(JA$5,'Fatores PF'!$B$3:$P$15,MATCH("NEUTRA - NEUTRA",'Fatores PF'!$B$3:$B$15,0),0),"")))</f>
        <v>9.5204288708000018</v>
      </c>
      <c r="JB6" s="99">
        <f>VLOOKUP($C6,'Preços 18%'!$B:$G,6,0)*IF($M6="Positiva",HLOOKUP(JB$5,'Fatores PF'!$B$3:$P$15,MATCH("POSITIVA - POSITIVA",'Fatores PF'!$B$3:$B$15,0),0),IF($M6="Negativa",HLOOKUP(JB$5,'Fatores PF'!$B$3:$P$15,MATCH("NEGATIVA - NEGATIVA",'Fatores PF'!$B$3:$B$15,0),0),IF($M6="Neutra",HLOOKUP(JB$5,'Fatores PF'!$B$3:$P$15,MATCH("NEUTRA - NEUTRA",'Fatores PF'!$B$3:$B$15,0),0),"")))</f>
        <v>9.6379680856388976</v>
      </c>
      <c r="JC6" s="99">
        <f>VLOOKUP($C6,'Preços 18%'!$B:$G,6,0)*IF($M6="Positiva",HLOOKUP(JC$5,'Fatores PF'!$B$3:$P$15,MATCH("POSITIVA - POSITIVA",'Fatores PF'!$B$3:$B$15,0),0),IF($M6="Negativa",HLOOKUP(JC$5,'Fatores PF'!$B$3:$P$15,MATCH("NEGATIVA - NEGATIVA",'Fatores PF'!$B$3:$B$15,0),0),IF($M6="Neutra",HLOOKUP(JC$5,'Fatores PF'!$B$3:$P$15,MATCH("NEUTRA - NEUTRA",'Fatores PF'!$B$3:$B$15,0),0),"")))</f>
        <v>9.6978312987479995</v>
      </c>
      <c r="JD6" s="99">
        <f>VLOOKUP($C6,'Preços 18%'!$B:$G,6,0)*IF($M6="Positiva",HLOOKUP(JD$5,'Fatores PF'!$B$3:$P$15,MATCH("POSITIVA - POSITIVA",'Fatores PF'!$B$3:$B$15,0),0),IF($M6="Negativa",HLOOKUP(JD$5,'Fatores PF'!$B$3:$P$15,MATCH("NEGATIVA - NEGATIVA",'Fatores PF'!$B$3:$B$15,0),0),IF($M6="Neutra",HLOOKUP(JD$5,'Fatores PF'!$B$3:$P$15,MATCH("NEUTRA - NEUTRA",'Fatores PF'!$B$3:$B$15,0),0),"")))</f>
        <v>9.7584395925700012</v>
      </c>
      <c r="JE6" s="99">
        <f>VLOOKUP($C6,'Preços 18%'!$B:$G,6,0)*IF($M6="Positiva",HLOOKUP(JE$5,'Fatores PF'!$B$3:$P$15,MATCH("POSITIVA - POSITIVA",'Fatores PF'!$B$3:$B$15,0),0),IF($M6="Negativa",HLOOKUP(JE$5,'Fatores PF'!$B$3:$P$15,MATCH("NEGATIVA - NEGATIVA",'Fatores PF'!$B$3:$B$15,0),0),IF($M6="Neutra",HLOOKUP(JE$5,'Fatores PF'!$B$3:$P$15,MATCH("NEUTRA - NEUTRA",'Fatores PF'!$B$3:$B$15,0),0),"")))</f>
        <v>9.8198154028005842</v>
      </c>
      <c r="JF6" s="99">
        <f>VLOOKUP($C6,'Preços 18%'!$B:$G,6,0)*IF($M6="Positiva",HLOOKUP(JF$5,'Fatores PF'!$B$3:$P$15,MATCH("POSITIVA - POSITIVA",'Fatores PF'!$B$3:$B$15,0),0),IF($M6="Negativa",HLOOKUP(JF$5,'Fatores PF'!$B$3:$P$15,MATCH("NEGATIVA - NEGATIVA",'Fatores PF'!$B$3:$B$15,0),0),IF($M6="Neutra",HLOOKUP(JF$5,'Fatores PF'!$B$3:$P$15,MATCH("NEUTRA - NEUTRA",'Fatores PF'!$B$3:$B$15,0),0),"")))</f>
        <v>9.8819671571686332</v>
      </c>
      <c r="JG6" s="99">
        <f>VLOOKUP($C6,'Preços 18%'!$B:$G,6,0)*IF($M6="Positiva",HLOOKUP(JG$5,'Fatores PF'!$B$3:$P$15,MATCH("POSITIVA - POSITIVA",'Fatores PF'!$B$3:$B$15,0),0),IF($M6="Negativa",HLOOKUP(JG$5,'Fatores PF'!$B$3:$P$15,MATCH("NEGATIVA - NEGATIVA",'Fatores PF'!$B$3:$B$15,0),0),IF($M6="Neutra",HLOOKUP(JG$5,'Fatores PF'!$B$3:$P$15,MATCH("NEUTRA - NEUTRA",'Fatores PF'!$B$3:$B$15,0),0),"")))</f>
        <v>10.008655504152369</v>
      </c>
      <c r="JH6" s="99">
        <f>VLOOKUP($C6,'Preços 18%'!$B:$G,6,0)*IF($M6="Positiva",HLOOKUP(JH$5,'Fatores PF'!$B$3:$P$15,MATCH("POSITIVA - POSITIVA",'Fatores PF'!$B$3:$B$15,0),0),IF($M6="Negativa",HLOOKUP(JH$5,'Fatores PF'!$B$3:$P$15,MATCH("NEGATIVA - NEGATIVA",'Fatores PF'!$B$3:$B$15,0),0),IF($M6="Neutra",HLOOKUP(JH$5,'Fatores PF'!$B$3:$P$15,MATCH("NEUTRA - NEUTRA",'Fatores PF'!$B$3:$B$15,0),0),"")))</f>
        <v>10.073232573183004</v>
      </c>
      <c r="JI6" s="99">
        <f>VLOOKUP($C6,'Preços 18%'!$B:$G,6,0)*IF($M6="Positiva",HLOOKUP(JI$5,'Fatores PF'!$B$3:$P$15,MATCH("POSITIVA - POSITIVA",'Fatores PF'!$B$3:$B$15,0),0),IF($M6="Negativa",HLOOKUP(JI$5,'Fatores PF'!$B$3:$P$15,MATCH("NEGATIVA - NEGATIVA",'Fatores PF'!$B$3:$B$15,0),0),IF($M6="Neutra",HLOOKUP(JI$5,'Fatores PF'!$B$3:$P$15,MATCH("NEUTRA - NEUTRA",'Fatores PF'!$B$3:$B$15,0),0),"")))</f>
        <v>10.138637919525399</v>
      </c>
      <c r="JJ6" s="99">
        <f>VLOOKUP($C6,'Preços 18%'!$B:$G,6,0)*IF($M6="Positiva",HLOOKUP(JJ$5,'Fatores PF'!$B$3:$P$15,MATCH("POSITIVA - POSITIVA",'Fatores PF'!$B$3:$B$15,0),0),IF($M6="Negativa",HLOOKUP(JJ$5,'Fatores PF'!$B$3:$P$15,MATCH("NEGATIVA - POSITIVA",'Fatores PF'!$B$3:$B$15,0),0),IF($M6="Neutra",HLOOKUP(JJ$5,'Fatores PF'!$B$3:$P$15,MATCH("NEUTRA - POSITIVA",'Fatores PF'!$B$3:$B$15,0),0),"")))</f>
        <v>8.8713069895311172</v>
      </c>
      <c r="JK6" s="99">
        <f>VLOOKUP($C6,'Preços 18%'!$B:$G,6,0)*IF($M6="Positiva",HLOOKUP(JK$5,'Fatores PF'!$B$3:$P$15,MATCH("POSITIVA - POSITIVA",'Fatores PF'!$B$3:$B$15,0),0),IF($M6="Negativa",HLOOKUP(JK$5,'Fatores PF'!$B$3:$P$15,MATCH("NEGATIVA - POSITIVA",'Fatores PF'!$B$3:$B$15,0),0),IF($M6="Neutra",HLOOKUP(JK$5,'Fatores PF'!$B$3:$P$15,MATCH("NEUTRA - POSITIVA",'Fatores PF'!$B$3:$B$15,0),0),"")))</f>
        <v>9.4057267437646033</v>
      </c>
      <c r="JL6" s="99">
        <f>VLOOKUP($C6,'Preços 18%'!$B:$G,6,0)*IF($M6="Positiva",HLOOKUP(JL$5,'Fatores PF'!$B$3:$P$15,MATCH("POSITIVA - POSITIVA",'Fatores PF'!$B$3:$B$15,0),0),IF($M6="Negativa",HLOOKUP(JL$5,'Fatores PF'!$B$3:$P$15,MATCH("NEGATIVA - POSITIVA",'Fatores PF'!$B$3:$B$15,0),0),IF($M6="Neutra",HLOOKUP(JL$5,'Fatores PF'!$B$3:$P$15,MATCH("NEUTRA - POSITIVA",'Fatores PF'!$B$3:$B$15,0),0),"")))</f>
        <v>9.4627255514140831</v>
      </c>
      <c r="JM6" s="99">
        <f>VLOOKUP($C6,'Preços 18%'!$B:$G,6,0)*IF($M6="Positiva",HLOOKUP(JM$5,'Fatores PF'!$B$3:$P$15,MATCH("POSITIVA - POSITIVA",'Fatores PF'!$B$3:$B$15,0),0),IF($M6="Negativa",HLOOKUP(JM$5,'Fatores PF'!$B$3:$P$15,MATCH("NEGATIVA - POSITIVA",'Fatores PF'!$B$3:$B$15,0),0),IF($M6="Neutra",HLOOKUP(JM$5,'Fatores PF'!$B$3:$P$15,MATCH("NEUTRA - POSITIVA",'Fatores PF'!$B$3:$B$15,0),0),"")))</f>
        <v>9.5204288708000018</v>
      </c>
      <c r="JN6" s="99">
        <f>VLOOKUP($C6,'Preços 18%'!$B:$G,6,0)*IF($M6="Positiva",HLOOKUP(JN$5,'Fatores PF'!$B$3:$P$15,MATCH("POSITIVA - POSITIVA",'Fatores PF'!$B$3:$B$15,0),0),IF($M6="Negativa",HLOOKUP(JN$5,'Fatores PF'!$B$3:$P$15,MATCH("NEGATIVA - POSITIVA",'Fatores PF'!$B$3:$B$15,0),0),IF($M6="Neutra",HLOOKUP(JN$5,'Fatores PF'!$B$3:$P$15,MATCH("NEUTRA - POSITIVA",'Fatores PF'!$B$3:$B$15,0),0),"")))</f>
        <v>9.6379680856388976</v>
      </c>
      <c r="JO6" s="99">
        <f>VLOOKUP($C6,'Preços 18%'!$B:$G,6,0)*IF($M6="Positiva",HLOOKUP(JO$5,'Fatores PF'!$B$3:$P$15,MATCH("POSITIVA - POSITIVA",'Fatores PF'!$B$3:$B$15,0),0),IF($M6="Negativa",HLOOKUP(JO$5,'Fatores PF'!$B$3:$P$15,MATCH("NEGATIVA - POSITIVA",'Fatores PF'!$B$3:$B$15,0),0),IF($M6="Neutra",HLOOKUP(JO$5,'Fatores PF'!$B$3:$P$15,MATCH("NEUTRA - POSITIVA",'Fatores PF'!$B$3:$B$15,0),0),"")))</f>
        <v>9.6978312987479995</v>
      </c>
      <c r="JP6" s="99">
        <f>VLOOKUP($C6,'Preços 18%'!$B:$G,6,0)*IF($M6="Positiva",HLOOKUP(JP$5,'Fatores PF'!$B$3:$P$15,MATCH("POSITIVA - POSITIVA",'Fatores PF'!$B$3:$B$15,0),0),IF($M6="Negativa",HLOOKUP(JP$5,'Fatores PF'!$B$3:$P$15,MATCH("NEGATIVA - POSITIVA",'Fatores PF'!$B$3:$B$15,0),0),IF($M6="Neutra",HLOOKUP(JP$5,'Fatores PF'!$B$3:$P$15,MATCH("NEUTRA - POSITIVA",'Fatores PF'!$B$3:$B$15,0),0),"")))</f>
        <v>9.7584395925700012</v>
      </c>
      <c r="JQ6" s="99">
        <f>VLOOKUP($C6,'Preços 18%'!$B:$G,6,0)*IF($M6="Positiva",HLOOKUP(JQ$5,'Fatores PF'!$B$3:$P$15,MATCH("POSITIVA - POSITIVA",'Fatores PF'!$B$3:$B$15,0),0),IF($M6="Negativa",HLOOKUP(JQ$5,'Fatores PF'!$B$3:$P$15,MATCH("NEGATIVA - POSITIVA",'Fatores PF'!$B$3:$B$15,0),0),IF($M6="Neutra",HLOOKUP(JQ$5,'Fatores PF'!$B$3:$P$15,MATCH("NEUTRA - POSITIVA",'Fatores PF'!$B$3:$B$15,0),0),"")))</f>
        <v>9.8819671571686332</v>
      </c>
      <c r="JR6" s="99">
        <f>VLOOKUP($C6,'Preços 18%'!$B:$G,6,0)*IF($M6="Positiva",HLOOKUP(JR$5,'Fatores PF'!$B$3:$P$15,MATCH("POSITIVA - POSITIVA",'Fatores PF'!$B$3:$B$15,0),0),IF($M6="Negativa",HLOOKUP(JR$5,'Fatores PF'!$B$3:$P$15,MATCH("NEGATIVA - POSITIVA",'Fatores PF'!$B$3:$B$15,0),0),IF($M6="Neutra",HLOOKUP(JR$5,'Fatores PF'!$B$3:$P$15,MATCH("NEUTRA - POSITIVA",'Fatores PF'!$B$3:$B$15,0),0),"")))</f>
        <v>10.008655504152369</v>
      </c>
      <c r="JS6" s="99">
        <f>IW6/IF($M6="Positiva",VLOOKUP(JS$5,'Fatores PMC'!$B:$E,2,0),IF($M6="Negativa",VLOOKUP(JS$5,'Fatores PMC'!$B:$E,3,0),IF($M6="Neutra",VLOOKUP(Y6,'Fatores PMC'!$B:$E,4,0))))</f>
        <v>10.792376214897743</v>
      </c>
      <c r="JT6" s="99">
        <f>IX6/IF($M6="Positiva",VLOOKUP(JT$5,'Fatores PMC'!$B:$E,2,0),IF($M6="Negativa",VLOOKUP(JT$5,'Fatores PMC'!$B:$E,3,0),IF($M6="Neutra",VLOOKUP(Z6,'Fatores PMC'!$B:$E,4,0))))</f>
        <v>12.264061487577544</v>
      </c>
      <c r="JU6" s="99">
        <f>IY6/IF($M6="Positiva",VLOOKUP(JU$5,'Fatores PMC'!$B:$E,2,0),IF($M6="Negativa",VLOOKUP(JU$5,'Fatores PMC'!$B:$E,3,0),IF($M6="Neutra",VLOOKUP(AA6,'Fatores PMC'!$B:$E,4,0))))</f>
        <v>13.002865446659335</v>
      </c>
      <c r="JV6" s="99">
        <f>IZ6/IF($M6="Positiva",VLOOKUP(JV$5,'Fatores PMC'!$B:$E,2,0),IF($M6="Negativa",VLOOKUP(JV$5,'Fatores PMC'!$B:$E,3,0),IF($M6="Neutra",VLOOKUP(AB6,'Fatores PMC'!$B:$E,4,0))))</f>
        <v>13.081662954462498</v>
      </c>
      <c r="JW6" s="99">
        <f>JA6/IF($M6="Positiva",VLOOKUP(JW$5,'Fatores PMC'!$B:$E,2,0),IF($M6="Negativa",VLOOKUP(JW$5,'Fatores PMC'!$B:$E,3,0),IF($M6="Neutra",VLOOKUP(AC6,'Fatores PMC'!$B:$E,4,0))))</f>
        <v>13.161434408411882</v>
      </c>
      <c r="JX6" s="99">
        <f>JB6/IF($M6="Positiva",VLOOKUP(JX$5,'Fatores PMC'!$B:$E,2,0),IF($M6="Negativa",VLOOKUP(JX$5,'Fatores PMC'!$B:$E,3,0),IF($M6="Neutra",VLOOKUP(AD6,'Fatores PMC'!$B:$E,4,0))))</f>
        <v>13.323925477618134</v>
      </c>
      <c r="JY6" s="99">
        <f>JC6/IF($M6="Positiva",VLOOKUP(JY$5,'Fatores PMC'!$B:$E,2,0),IF($M6="Negativa",VLOOKUP(JY$5,'Fatores PMC'!$B:$E,3,0),IF($M6="Neutra",VLOOKUP(AE6,'Fatores PMC'!$B:$E,4,0))))</f>
        <v>13.406682857932035</v>
      </c>
      <c r="JZ6" s="99">
        <f>JD6/IF($M6="Positiva",VLOOKUP(JZ$5,'Fatores PMC'!$B:$E,2,0),IF($M6="Negativa",VLOOKUP(JZ$5,'Fatores PMC'!$B:$E,3,0),IF($M6="Neutra",VLOOKUP(AF6,'Fatores PMC'!$B:$E,4,0))))</f>
        <v>13.490470268622179</v>
      </c>
      <c r="KA6" s="99">
        <f>JE6/IF($M6="Positiva",VLOOKUP(KA$5,'Fatores PMC'!$B:$E,2,0),IF($M6="Negativa",VLOOKUP(KA$5,'Fatores PMC'!$B:$E,3,0),IF($M6="Neutra",VLOOKUP(AG6,'Fatores PMC'!$B:$E,4,0))))</f>
        <v>13.575318725721683</v>
      </c>
      <c r="KB6" s="99">
        <f>JF6/IF($M6="Positiva",VLOOKUP(KB$5,'Fatores PMC'!$B:$E,2,0),IF($M6="Negativa",VLOOKUP(KB$5,'Fatores PMC'!$B:$E,3,0),IF($M6="Neutra",VLOOKUP(AH6,'Fatores PMC'!$B:$E,4,0))))</f>
        <v>13.661239880071326</v>
      </c>
      <c r="KC6" s="99">
        <f>JG6/IF($M6="Positiva",VLOOKUP(KC$5,'Fatores PMC'!$B:$E,2,0),IF($M6="Negativa",VLOOKUP(KC$5,'Fatores PMC'!$B:$E,3,0),IF($M6="Neutra",VLOOKUP(AI6,'Fatores PMC'!$B:$E,4,0))))</f>
        <v>13.836379087744062</v>
      </c>
      <c r="KD6" s="99">
        <f>JH6/IF($M6="Positiva",VLOOKUP(KD$5,'Fatores PMC'!$B:$E,2,0),IF($M6="Negativa",VLOOKUP(KD$5,'Fatores PMC'!$B:$E,3,0),IF($M6="Neutra",VLOOKUP(AJ6,'Fatores PMC'!$B:$E,4,0))))</f>
        <v>13.925653097336319</v>
      </c>
      <c r="KE6" s="99">
        <f>JI6/IF($M6="Positiva",VLOOKUP(KE$5,'Fatores PMC'!$B:$E,2,0),IF($M6="Negativa",VLOOKUP(KE$5,'Fatores PMC'!$B:$E,3,0),IF($M6="Neutra",VLOOKUP(AK6,'Fatores PMC'!$B:$E,4,0))))</f>
        <v>14.016072151722106</v>
      </c>
      <c r="KF6" s="99">
        <f>JJ6/VLOOKUP(KF$5,'Fatores PMC'!$B:$E,2,0)</f>
        <v>12.264061487577544</v>
      </c>
      <c r="KG6" s="99">
        <f>JK6/VLOOKUP(KG$5,'Fatores PMC'!$B:$E,2,0)</f>
        <v>13.002865446659335</v>
      </c>
      <c r="KH6" s="99">
        <f>JL6/VLOOKUP(KH$5,'Fatores PMC'!$B:$E,2,0)</f>
        <v>13.081662954462498</v>
      </c>
      <c r="KI6" s="99">
        <f>JM6/VLOOKUP(KI$5,'Fatores PMC'!$B:$E,2,0)</f>
        <v>13.161434408411882</v>
      </c>
      <c r="KJ6" s="99">
        <f>JN6/VLOOKUP(KJ$5,'Fatores PMC'!$B:$E,2,0)</f>
        <v>13.323925477618134</v>
      </c>
      <c r="KK6" s="99">
        <f>JO6/VLOOKUP(KK$5,'Fatores PMC'!$B:$E,2,0)</f>
        <v>13.406682857932035</v>
      </c>
      <c r="KL6" s="99">
        <f>JP6/VLOOKUP(KL$5,'Fatores PMC'!$B:$E,2,0)</f>
        <v>13.490470268622179</v>
      </c>
      <c r="KM6" s="99">
        <f>JQ6/VLOOKUP(KM$5,'Fatores PMC'!$B:$E,2,0)</f>
        <v>13.661239880071326</v>
      </c>
      <c r="KN6" s="99">
        <f>JR6/VLOOKUP(KN$5,'Fatores PMC'!$B:$E,2,0)</f>
        <v>13.836379087744062</v>
      </c>
      <c r="KO6" s="111" t="str">
        <f>IF(HLOOKUP(VLOOKUP(LEFT(KO$5,2),'%ICMS'!$B:$K,9,0),$IG$4:$IR$34,MATCH($C6,$C$4:$C$34,0),0)=FD6,"",FD6)</f>
        <v/>
      </c>
      <c r="KP6" s="111">
        <f>IF(HLOOKUP(VLOOKUP(LEFT(KP$5,2),'%ICMS'!$B:$K,9,0),$IG$4:$IR$34,MATCH($C6,$C$4:$C$34,0),0)=FE6,"",FE6)</f>
        <v>9.6590909090909061E-2</v>
      </c>
      <c r="KQ6" s="111" t="str">
        <f>IF(HLOOKUP(VLOOKUP(LEFT(KQ$5,2),'%ICMS'!$B:$K,9,0),$IG$4:$IR$34,MATCH($C6,$C$4:$C$34,0),0)=FF6,"",FF6)</f>
        <v/>
      </c>
      <c r="KR6" s="111" t="str">
        <f>IF(HLOOKUP(VLOOKUP(LEFT(KR$5,2),'%ICMS'!$B:$K,9,0),$IG$4:$IR$34,MATCH($C6,$C$4:$C$34,0),0)=FG6,"",FG6)</f>
        <v/>
      </c>
      <c r="KS6" s="111" t="str">
        <f>IF(HLOOKUP(VLOOKUP(LEFT(KS$5,2),'%ICMS'!$B:$K,9,0),$IG$4:$IR$34,MATCH($C6,$C$4:$C$34,0),0)=FH6,"",FH6)</f>
        <v/>
      </c>
      <c r="KT6" s="111" t="str">
        <f>IF(HLOOKUP(VLOOKUP(LEFT(KT$5,2),'%ICMS'!$B:$K,9,0),$IG$4:$IR$34,MATCH($C6,$C$4:$C$34,0),0)=FI6,"",FI6)</f>
        <v/>
      </c>
      <c r="KU6" s="111" t="str">
        <f>IF(HLOOKUP(VLOOKUP(LEFT(KU$5,2),'%ICMS'!$B:$K,9,0),$IG$4:$IR$34,MATCH($C6,$C$4:$C$34,0),0)=FJ6,"",FJ6)</f>
        <v/>
      </c>
      <c r="KV6" s="111" t="str">
        <f>IF(HLOOKUP(VLOOKUP(LEFT(KV$5,2),'%ICMS'!$B:$K,9,0),$IG$4:$IR$34,MATCH($C6,$C$4:$C$34,0),0)=FK6,"",FK6)</f>
        <v/>
      </c>
      <c r="KW6" s="111">
        <f>IF(HLOOKUP(VLOOKUP(LEFT(KW$5,2),'%ICMS'!$B:$K,9,0),$IG$4:$IR$34,MATCH($C6,$C$4:$C$34,0),0)=FL6,"",FL6)</f>
        <v>0</v>
      </c>
      <c r="KX6" s="111" t="str">
        <f>IF(HLOOKUP(VLOOKUP(LEFT(KX$5,2),'%ICMS'!$B:$K,9,0),$IG$4:$IR$34,MATCH($C6,$C$4:$C$34,0),0)=FM6,"",FM6)</f>
        <v/>
      </c>
      <c r="KY6" s="111" t="str">
        <f>IF(HLOOKUP(VLOOKUP(LEFT(KY$5,2),'%ICMS'!$B:$K,9,0),$IG$4:$IR$34,MATCH($C6,$C$4:$C$34,0),0)=FN6,"",FN6)</f>
        <v/>
      </c>
      <c r="KZ6" s="111" t="str">
        <f>IF(HLOOKUP(VLOOKUP(LEFT(KZ$5,2),'%ICMS'!$B:$K,9,0),$IG$4:$IR$34,MATCH($C6,$C$4:$C$34,0),0)=FO6,"",FO6)</f>
        <v/>
      </c>
      <c r="LA6" s="111" t="str">
        <f>IF(HLOOKUP(VLOOKUP(LEFT(LA$5,2),'%ICMS'!$B:$K,9,0),$IG$4:$IR$34,MATCH($C6,$C$4:$C$34,0),0)=FP6,"",FP6)</f>
        <v/>
      </c>
      <c r="LB6" s="111" t="str">
        <f>IF(HLOOKUP(VLOOKUP(LEFT(LB$5,2),'%ICMS'!$B:$K,9,0),$IG$4:$IR$34,MATCH($C6,$C$4:$C$34,0),0)=FQ6,"",FQ6)</f>
        <v/>
      </c>
      <c r="LC6" s="111" t="str">
        <f>IF(HLOOKUP(VLOOKUP(LEFT(LC$5,2),'%ICMS'!$B:$K,9,0),$IG$4:$IR$34,MATCH($C6,$C$4:$C$34,0),0)=FR6,"",FR6)</f>
        <v/>
      </c>
      <c r="LD6" s="111" t="str">
        <f>IF(HLOOKUP(VLOOKUP(LEFT(LD$5,2),'%ICMS'!$B:$K,9,0),$IG$4:$IR$34,MATCH($C6,$C$4:$C$34,0),0)=FS6,"",FS6)</f>
        <v/>
      </c>
      <c r="LE6" s="111" t="str">
        <f>IF(HLOOKUP(VLOOKUP(LEFT(LE$5,2),'%ICMS'!$B:$K,9,0),$IG$4:$IR$34,MATCH($C6,$C$4:$C$34,0),0)=FT6,"",FT6)</f>
        <v/>
      </c>
      <c r="LF6" s="111" t="str">
        <f>IF(HLOOKUP(VLOOKUP(LEFT(LF$5,2),'%ICMS'!$B:$K,9,0),$IG$4:$IR$34,MATCH($C6,$C$4:$C$34,0),0)=FU6,"",FU6)</f>
        <v/>
      </c>
      <c r="LG6" s="111" t="str">
        <f>IF(HLOOKUP(VLOOKUP(LEFT(LG$5,2),'%ICMS'!$B:$K,9,0),$IG$4:$IR$34,MATCH($C6,$C$4:$C$34,0),0)=FV6,"",FV6)</f>
        <v/>
      </c>
      <c r="LH6" s="111" t="str">
        <f>IF(HLOOKUP(VLOOKUP(LEFT(LH$5,2),'%ICMS'!$B:$K,9,0),$IG$4:$IR$34,MATCH($C6,$C$4:$C$34,0),0)=FW6,"",FW6)</f>
        <v/>
      </c>
      <c r="LI6" s="111" t="str">
        <f>IF(HLOOKUP(VLOOKUP(LEFT(LI$5,2),'%ICMS'!$B:$K,9,0),$IG$4:$IR$34,MATCH($C6,$C$4:$C$34,0),0)=FX6,"",FX6)</f>
        <v/>
      </c>
      <c r="LJ6" s="111" t="str">
        <f>IF(HLOOKUP(VLOOKUP(LEFT(LJ$5,2),'%ICMS'!$B:$K,9,0),$IG$4:$IR$34,MATCH($C6,$C$4:$C$34,0),0)=FY6,"",FY6)</f>
        <v/>
      </c>
      <c r="LK6" s="111" t="str">
        <f>IF(HLOOKUP(VLOOKUP(LEFT(LK$5,2),'%ICMS'!$B:$K,9,0),$IG$4:$IR$34,MATCH($C6,$C$4:$C$34,0),0)=FZ6,"",FZ6)</f>
        <v/>
      </c>
      <c r="LL6" s="111" t="str">
        <f>IF(HLOOKUP(VLOOKUP(LEFT(LL$5,2),'%ICMS'!$B:$K,9,0),$IG$4:$IR$34,MATCH($C6,$C$4:$C$34,0),0)=GA6,"",GA6)</f>
        <v/>
      </c>
      <c r="LM6" s="111" t="str">
        <f>IF(HLOOKUP(VLOOKUP(LEFT(LM$5,2),'%ICMS'!$B:$K,9,0),$IG$4:$IR$34,MATCH($C6,$C$4:$C$34,0),0)=GB6,"",GB6)</f>
        <v/>
      </c>
      <c r="LN6" s="111" t="str">
        <f>IF(HLOOKUP(VLOOKUP(LEFT(LN$5,2),'%ICMS'!$B:$K,9,0),$IG$4:$IR$34,MATCH($C6,$C$4:$C$34,0),0)=GC6,"",GC6)</f>
        <v/>
      </c>
      <c r="LO6" s="111" t="str">
        <f>IFERROR(IF(AND(VLOOKUP(LEFT(LO$5,2),'%ICMS'!$B$2:$I$29,8,0)=AY6,HLOOKUP(AY6,$IG$5:$IO$34,MATCH($C6,$C$5:$C$34,0),0)=GD6),"",GD6),GD6)</f>
        <v/>
      </c>
      <c r="LP6" s="99" t="str">
        <f>IF(VLOOKUP(LEFT($LP$5,2),'%ICMS'!$B$2:$I$29,8,0)=Y6,"",GE6)</f>
        <v/>
      </c>
      <c r="LQ6" s="99" t="str">
        <f>IF(VLOOKUP(LEFT($LQ$5,2),'%ICMS'!$B$2:$I$29,8,0)=Z6,"",GF6)</f>
        <v/>
      </c>
      <c r="LR6" s="99" t="str">
        <f>IF(VLOOKUP(LEFT($LR$5,2),'%ICMS'!$B$2:$I$29,8,0)=AA6,"",GG6)</f>
        <v/>
      </c>
      <c r="LS6" s="99" t="str">
        <f>IF(VLOOKUP(LEFT($LS$5,2),'%ICMS'!$B$2:$I$29,8,0)=AB6,"",GH6)</f>
        <v/>
      </c>
      <c r="LT6" s="99" t="str">
        <f>IF(VLOOKUP(LEFT($LT$5,2),'%ICMS'!$B$2:$I$29,8,0)=AC6,"",GI6)</f>
        <v/>
      </c>
      <c r="LU6" s="99" t="str">
        <f>IF(VLOOKUP(LEFT($LU$5,2),'%ICMS'!$B$2:$I$29,8,0)=AD6,"",GJ6)</f>
        <v/>
      </c>
      <c r="LV6" s="99" t="str">
        <f>IF(VLOOKUP(LEFT($LV$5,2),'%ICMS'!$B$2:$I$29,8,0)=AE6,"",GK6)</f>
        <v/>
      </c>
      <c r="LW6" s="99" t="str">
        <f>IF(VLOOKUP(LEFT($LW$5,2),'%ICMS'!$B$2:$I$29,8,0)=AF6,"",GL6)</f>
        <v/>
      </c>
      <c r="LX6" s="99" t="str">
        <f>IF(VLOOKUP(LEFT($LX$5,2),'%ICMS'!$B$2:$I$29,8,0)=AG6,"",GM6)</f>
        <v/>
      </c>
      <c r="LY6" s="99" t="str">
        <f>IF(VLOOKUP(LEFT($LY$5,2),'%ICMS'!$B$2:$I$29,8,0)=AH6,"",GN6)</f>
        <v/>
      </c>
      <c r="LZ6" s="99" t="str">
        <f>IF(VLOOKUP(LEFT($LZ$5,2),'%ICMS'!$B$2:$I$29,8,0)=AI6,"",GO6)</f>
        <v/>
      </c>
      <c r="MA6" s="99" t="str">
        <f>IF(VLOOKUP(LEFT($MA$5,2),'%ICMS'!$B$2:$I$29,8,0)=AJ6,"",GP6)</f>
        <v/>
      </c>
      <c r="MB6" s="99" t="str">
        <f>IF(VLOOKUP(LEFT($MB$5,2),'%ICMS'!$B$2:$I$29,8,0)=AK6,"",GQ6)</f>
        <v/>
      </c>
      <c r="MC6" s="99" t="str">
        <f>IF(VLOOKUP(LEFT($MC$5,2),'%ICMS'!$B$2:$I$29,8,0)=AL6,"",GR6)</f>
        <v/>
      </c>
      <c r="MD6" s="99" t="str">
        <f>IF(VLOOKUP(LEFT($MD$5,2),'%ICMS'!$B$2:$I$29,8,0)=AM6,"",GS6)</f>
        <v/>
      </c>
      <c r="ME6" s="99" t="str">
        <f>IF(VLOOKUP(LEFT($ME$5,2),'%ICMS'!$B$2:$I$29,8,0)=AN6,"",GT6)</f>
        <v/>
      </c>
      <c r="MF6" s="99" t="str">
        <f>IF(VLOOKUP(LEFT($MF$5,2),'%ICMS'!$B$2:$I$29,8,0)=AO6,"",GU6)</f>
        <v/>
      </c>
      <c r="MG6" s="99" t="str">
        <f>IF(VLOOKUP(LEFT($MG$5,2),'%ICMS'!$B$2:$I$29,8,0)=AP6,"",GV6)</f>
        <v/>
      </c>
      <c r="MH6" s="99" t="str">
        <f>IF(VLOOKUP(LEFT($MH$5,2),'%ICMS'!$B$2:$I$29,8,0)=AQ6,"",GW6)</f>
        <v/>
      </c>
      <c r="MI6" s="99" t="str">
        <f>IF(VLOOKUP(LEFT($MI$5,2),'%ICMS'!$B$2:$I$29,8,0)=AR6,"",GX6)</f>
        <v/>
      </c>
      <c r="MJ6" s="99" t="str">
        <f>IF(VLOOKUP(LEFT($MJ$5,2),'%ICMS'!$B$2:$I$29,8,0)=AS6,"",GY6)</f>
        <v/>
      </c>
      <c r="MK6" s="99" t="str">
        <f>IF(VLOOKUP(LEFT($MK$5,2),'%ICMS'!$B$2:$I$29,8,0)=AT6,"",GZ6)</f>
        <v/>
      </c>
      <c r="ML6" s="99" t="str">
        <f>IF(VLOOKUP(LEFT($ML$5,2),'%ICMS'!$B$2:$I$29,8,0)=AU6,"",HA6)</f>
        <v/>
      </c>
      <c r="MM6" s="99" t="str">
        <f>IF(VLOOKUP(LEFT($MM$5,2),'%ICMS'!$B$2:$I$29,8,0)=AV6,"",HB6)</f>
        <v/>
      </c>
      <c r="MN6" s="99" t="str">
        <f>IF(VLOOKUP(LEFT($MN$5,2),'%ICMS'!$B$2:$I$29,8,0)=AW6,"",HC6)</f>
        <v/>
      </c>
      <c r="MO6" s="99" t="str">
        <f>IF(VLOOKUP(LEFT($MO$5,2),'%ICMS'!$B$2:$I$29,8,0)=AX6,"",HD6)</f>
        <v/>
      </c>
      <c r="MP6" s="99" t="str">
        <f>IF(VLOOKUP(LEFT($MP$5,2),'%ICMS'!$B$2:$I$29,8,0)=AY6,"",HE6)</f>
        <v/>
      </c>
      <c r="MQ6" s="99" t="str">
        <f>IF(VLOOKUP(LEFT($MQ$5,2),'%ICMS'!$B$2:$I$29,8,0)=Y6,"",HF6)</f>
        <v/>
      </c>
      <c r="MR6" s="99" t="str">
        <f>IF(VLOOKUP(LEFT($MR$5,2),'%ICMS'!$B$2:$I$29,8,0)=Z6,"",HG6)</f>
        <v/>
      </c>
      <c r="MS6" s="99" t="str">
        <f>IF(VLOOKUP(LEFT($MS$5,2),'%ICMS'!$B$2:$I$29,8,0)=AA6,"",HH6)</f>
        <v/>
      </c>
      <c r="MT6" s="99" t="str">
        <f>IF(VLOOKUP(LEFT($MT$5,2),'%ICMS'!$B$2:$I$29,8,0)=AB6,"",HI6)</f>
        <v/>
      </c>
      <c r="MU6" s="99" t="str">
        <f>IF(VLOOKUP(LEFT($MU$5,2),'%ICMS'!$B$2:$I$29,8,0)=AC6,"",HJ6)</f>
        <v/>
      </c>
      <c r="MV6" s="99" t="str">
        <f>IF(VLOOKUP(LEFT($MV$5,2),'%ICMS'!$B$2:$I$29,8,0)=AD6,"",HK6)</f>
        <v/>
      </c>
      <c r="MW6" s="99" t="str">
        <f>IF(VLOOKUP(LEFT($MW$5,2),'%ICMS'!$B$2:$I$29,8,0)=AE6,"",HL6)</f>
        <v/>
      </c>
      <c r="MX6" s="99" t="str">
        <f>IF(VLOOKUP(LEFT($MX$5,2),'%ICMS'!$B$2:$I$29,8,0)=AF6,"",HM6)</f>
        <v/>
      </c>
      <c r="MY6" s="99" t="str">
        <f>IF(VLOOKUP(LEFT($MY$5,2),'%ICMS'!$B$2:$I$29,8,0)=AG6,"",HN6)</f>
        <v/>
      </c>
      <c r="MZ6" s="99" t="str">
        <f>IF(VLOOKUP(LEFT($MZ$5,2),'%ICMS'!$B$2:$I$29,8,0)=AH6,"",HO6)</f>
        <v/>
      </c>
      <c r="NA6" s="99" t="str">
        <f>IF(VLOOKUP(LEFT($NA$5,2),'%ICMS'!$B$2:$I$29,8,0)=AI6,"",HP6)</f>
        <v/>
      </c>
      <c r="NB6" s="99" t="str">
        <f>IF(VLOOKUP(LEFT($NB$5,2),'%ICMS'!$B$2:$I$29,8,0)=AJ6,"",HQ6)</f>
        <v/>
      </c>
      <c r="NC6" s="99" t="str">
        <f>IF(VLOOKUP(LEFT($NC$5,2),'%ICMS'!$B$2:$I$29,8,0)=AK6,"",HR6)</f>
        <v/>
      </c>
      <c r="ND6" s="99" t="str">
        <f>IF(VLOOKUP(LEFT($ND$5,2),'%ICMS'!$B$2:$I$29,8,0)=AL6,"",HS6)</f>
        <v/>
      </c>
      <c r="NE6" s="99" t="str">
        <f>IF(VLOOKUP(LEFT($NE$5,2),'%ICMS'!$B$2:$I$29,8,0)=AM6,"",HT6)</f>
        <v/>
      </c>
      <c r="NF6" s="99" t="str">
        <f>IF(VLOOKUP(LEFT($NF$5,2),'%ICMS'!$B$2:$I$29,8,0)=AN6,"",HU6)</f>
        <v/>
      </c>
      <c r="NG6" s="99" t="str">
        <f>IF(VLOOKUP(LEFT($NG$5,2),'%ICMS'!$B$2:$I$29,8,0)=AO6,"",HV6)</f>
        <v/>
      </c>
      <c r="NH6" s="99" t="str">
        <f>IF(VLOOKUP(LEFT($NH$5,2),'%ICMS'!$B$2:$I$29,8,0)=AP6,"",HW6)</f>
        <v/>
      </c>
      <c r="NI6" s="99" t="str">
        <f>IF(VLOOKUP(LEFT($NI$5,2),'%ICMS'!$B$2:$I$29,8,0)=AQ6,"",HX6)</f>
        <v/>
      </c>
      <c r="NJ6" s="99" t="str">
        <f>IF(VLOOKUP(LEFT($NJ$5,2),'%ICMS'!$B$2:$I$29,8,0)=AR6,"",HY6)</f>
        <v/>
      </c>
      <c r="NK6" s="99" t="str">
        <f>IF(VLOOKUP(LEFT($NK$5,2),'%ICMS'!$B$2:$I$29,8,0)=AS6,"",HZ6)</f>
        <v/>
      </c>
      <c r="NL6" s="99" t="str">
        <f>IF(VLOOKUP(LEFT($NL$5,2),'%ICMS'!$B$2:$I$29,8,0)=AT6,"",IA6)</f>
        <v/>
      </c>
      <c r="NM6" s="99" t="str">
        <f>IF(VLOOKUP(LEFT($NM$5,2),'%ICMS'!$B$2:$I$29,8,0)=AU6,"",IB6)</f>
        <v/>
      </c>
      <c r="NN6" s="99" t="str">
        <f>IF(VLOOKUP(LEFT($NN$5,2),'%ICMS'!$B$2:$I$29,8,0)=AV6,"",IC6)</f>
        <v/>
      </c>
      <c r="NO6" s="99" t="str">
        <f>IF(FB6="PMPF",U6,IF(VLOOKUP(LEFT($NO$5,2),'%ICMS'!$B$2:$I$29,8,0)=AW6,"",ID6))</f>
        <v/>
      </c>
      <c r="NP6" s="99" t="str">
        <f>IF(VLOOKUP(LEFT($NP$5,2),'%ICMS'!$B$2:$I$29,8,0)=AX6,"",IE6)</f>
        <v/>
      </c>
      <c r="NQ6" s="99" t="str">
        <f>IF(VLOOKUP(LEFT($NQ$5,2),'%ICMS'!$B$2:$I$29,8,0)=AY6,"",IF6)</f>
        <v/>
      </c>
      <c r="NT6" s="109">
        <v>0.08</v>
      </c>
      <c r="NU6" s="99">
        <f t="shared" ref="NU6:NU34" si="18">(GE6-(GE6*FD6)-((GE6-(GE6*FD6))*$NT6))</f>
        <v>8.1616066107023943</v>
      </c>
      <c r="NV6" s="99">
        <f t="shared" ref="NV6:NV34" si="19">(GF6-(GF6*FE6)-((GF6-(GF6*FE6))*$NT6))</f>
        <v>8.1616056654640303</v>
      </c>
      <c r="NW6" s="99">
        <f t="shared" ref="NW6:NW34" si="20">(GG6-(GG6*FF6)-((GG6-(GG6*FF6))*$NT6))</f>
        <v>8.1616040228767286</v>
      </c>
      <c r="NX6" s="99">
        <f t="shared" ref="NX6:NX34" si="21">(GH6-(GH6*FG6)-((GH6-(GH6*FG6))*$NT6))</f>
        <v>8.1616040228767304</v>
      </c>
      <c r="NY6" s="99">
        <f t="shared" ref="NY6:NY34" si="22">(GI6-(GI6*FH6)-((GI6-(GI6*FH6))*$NT6))</f>
        <v>8.1616056654640303</v>
      </c>
      <c r="NZ6" s="99">
        <f t="shared" ref="NZ6:NZ34" si="23">(GJ6-(GJ6*FI6)-((GJ6-(GJ6*FI6))*$NT6))</f>
        <v>8.1616040228767286</v>
      </c>
      <c r="OA6" s="99">
        <f t="shared" ref="OA6:OA34" si="24">(GK6-(GK6*FJ6)-((GK6-(GK6*FJ6))*$NT6))</f>
        <v>8.1616056153848309</v>
      </c>
      <c r="OB6" s="99">
        <f t="shared" ref="OB6:OB34" si="25">(GL6-(GL6*FK6)-((GL6-(GL6*FK6))*$NT6))</f>
        <v>8.1616056153848309</v>
      </c>
      <c r="OC6" s="99">
        <f t="shared" ref="OC6:OC34" si="26">(GM6-(GM6*FL6)-((GM6-(GM6*FL6))*$NT6))</f>
        <v>8.8669306387877853</v>
      </c>
      <c r="OD6" s="99">
        <f t="shared" ref="OD6:OD34" si="27">(GN6-(GN6*FM6)-((GN6-(GN6*FM6))*$NT6))</f>
        <v>8.1616035252179469</v>
      </c>
      <c r="OE6" s="99">
        <f t="shared" ref="OE6:OE34" si="28">(GO6-(GO6*FN6)-((GO6-(GO6*FN6))*$NT6))</f>
        <v>8.1616040228767304</v>
      </c>
      <c r="OF6" s="99">
        <f t="shared" ref="OF6:OF34" si="29">(GP6-(GP6*FO6)-((GP6-(GP6*FO6))*$NT6))</f>
        <v>8.1616056153848309</v>
      </c>
      <c r="OG6" s="99">
        <f t="shared" ref="OG6:OG34" si="30">(GQ6-(GQ6*FP6)-((GQ6-(GQ6*FP6))*$NT6))</f>
        <v>8.1616056153848309</v>
      </c>
      <c r="OH6" s="99">
        <f t="shared" ref="OH6:OH34" si="31">(GR6-(GR6*FQ6)-((GR6-(GR6*FQ6))*$NT6))</f>
        <v>8.1616066107023943</v>
      </c>
      <c r="OI6" s="99">
        <f t="shared" ref="OI6:OI34" si="32">(GS6-(GS6*FR6)-((GS6-(GS6*FR6))*$NT6))</f>
        <v>8.1616040228767286</v>
      </c>
      <c r="OJ6" s="99">
        <f t="shared" ref="OJ6:OJ34" si="33">(GT6-(GT6*FS6)-((GT6-(GT6*FS6))*$NT6))</f>
        <v>8.1616056654640303</v>
      </c>
      <c r="OK6" s="99">
        <f t="shared" ref="OK6:OK34" si="34">(GU6-(GU6*FT6)-((GU6-(GU6*FT6))*$NT6))</f>
        <v>8.1616077553175934</v>
      </c>
      <c r="OL6" s="99">
        <f t="shared" ref="OL6:OL34" si="35">(GV6-(GV6*FU6)-((GV6-(GV6*FU6))*$NT6))</f>
        <v>8.1616066589236009</v>
      </c>
      <c r="OM6" s="99">
        <f t="shared" ref="OM6:OM34" si="36">(GW6-(GW6*FV6)-((GW6-(GW6*FV6))*$NT6))</f>
        <v>8.1616036247497057</v>
      </c>
      <c r="ON6" s="99">
        <f t="shared" ref="ON6:ON34" si="37">(GX6-(GX6*FW6)-((GX6-(GX6*FW6))*$NT6))</f>
        <v>8.1616040228767286</v>
      </c>
      <c r="OO6" s="99">
        <f t="shared" ref="OO6:OO34" si="38">(GY6-(GY6*FX6)-((GY6-(GY6*FX6))*$NT6))</f>
        <v>8.1616066589236009</v>
      </c>
      <c r="OP6" s="99">
        <f t="shared" ref="OP6:OP34" si="39">(GZ6-(GZ6*FY6)-((GZ6-(GZ6*FY6))*$NT6))</f>
        <v>8.1616040228767286</v>
      </c>
      <c r="OQ6" s="99">
        <f t="shared" ref="OQ6:OQ34" si="40">(HA6-(HA6*FZ6)-((HA6-(HA6*FZ6))*$NT6))</f>
        <v>8.1616056153848309</v>
      </c>
      <c r="OR6" s="99">
        <f t="shared" ref="OR6:OR34" si="41">(HB6-(HB6*GA6)-((HB6-(HB6*GA6))*$NT6))</f>
        <v>8.1616056153848309</v>
      </c>
      <c r="OS6" s="99">
        <f t="shared" ref="OS6:OS34" si="42">(HC6-(HC6*GB6)-((HC6-(HC6*GB6))*$NT6))</f>
        <v>8.1616040228767286</v>
      </c>
      <c r="OT6" s="99">
        <f t="shared" ref="OT6:OT34" si="43">(HD6-(HD6*GC6)-((HD6-(HD6*GC6))*$NT6))</f>
        <v>8.1616040228767304</v>
      </c>
      <c r="OU6" s="99">
        <f t="shared" ref="OU6:OU34" si="44">(HE6-(HE6*GD6)-((HE6-(HE6*GD6))*$NT6))</f>
        <v>8.1616040228767286</v>
      </c>
      <c r="OV6" s="99">
        <f>NU6*$T6</f>
        <v>0</v>
      </c>
      <c r="OW6" s="99">
        <f t="shared" ref="OW6:OW34" si="45">NV6*$T6</f>
        <v>0</v>
      </c>
      <c r="OX6" s="99">
        <f t="shared" ref="OX6:OX34" si="46">NW6*$T6</f>
        <v>0</v>
      </c>
      <c r="OY6" s="99">
        <f t="shared" ref="OY6:OY34" si="47">NX6*$T6</f>
        <v>0</v>
      </c>
      <c r="OZ6" s="99">
        <f t="shared" ref="OZ6:OZ34" si="48">NY6*$T6</f>
        <v>0</v>
      </c>
      <c r="PA6" s="99">
        <f t="shared" ref="PA6:PA34" si="49">NZ6*$T6</f>
        <v>0</v>
      </c>
      <c r="PB6" s="99">
        <f t="shared" ref="PB6:PB34" si="50">OA6*$T6</f>
        <v>0</v>
      </c>
      <c r="PC6" s="99">
        <f t="shared" ref="PC6:PC34" si="51">OB6*$T6</f>
        <v>0</v>
      </c>
      <c r="PD6" s="99">
        <f t="shared" ref="PD6:PD34" si="52">OC6*$T6</f>
        <v>0</v>
      </c>
      <c r="PE6" s="99">
        <f t="shared" ref="PE6:PE34" si="53">OD6*$T6</f>
        <v>0</v>
      </c>
      <c r="PF6" s="99">
        <f t="shared" ref="PF6:PF34" si="54">OE6*$T6</f>
        <v>0</v>
      </c>
      <c r="PG6" s="99">
        <f t="shared" ref="PG6:PG34" si="55">OF6*$T6</f>
        <v>0</v>
      </c>
      <c r="PH6" s="99">
        <f t="shared" ref="PH6:PH34" si="56">OG6*$T6</f>
        <v>0</v>
      </c>
      <c r="PI6" s="99">
        <f t="shared" ref="PI6:PI34" si="57">OH6*$T6</f>
        <v>0</v>
      </c>
      <c r="PJ6" s="99">
        <f t="shared" ref="PJ6:PJ34" si="58">OI6*$T6</f>
        <v>0</v>
      </c>
      <c r="PK6" s="99">
        <f t="shared" ref="PK6:PK34" si="59">OJ6*$T6</f>
        <v>0</v>
      </c>
      <c r="PL6" s="99">
        <f t="shared" ref="PL6:PL34" si="60">OK6*$T6</f>
        <v>0</v>
      </c>
      <c r="PM6" s="99">
        <f t="shared" ref="PM6:PM34" si="61">OL6*$T6</f>
        <v>0</v>
      </c>
      <c r="PN6" s="99">
        <f t="shared" ref="PN6:PN34" si="62">OM6*$T6</f>
        <v>0</v>
      </c>
      <c r="PO6" s="99">
        <f t="shared" ref="PO6:PO34" si="63">ON6*$T6</f>
        <v>0</v>
      </c>
      <c r="PP6" s="99">
        <f t="shared" ref="PP6:PP34" si="64">OO6*$T6</f>
        <v>0</v>
      </c>
      <c r="PQ6" s="99">
        <f t="shared" ref="PQ6:PQ34" si="65">OP6*$T6</f>
        <v>0</v>
      </c>
      <c r="PR6" s="99">
        <f t="shared" ref="PR6:PR34" si="66">OQ6*$T6</f>
        <v>0</v>
      </c>
      <c r="PS6" s="99">
        <f t="shared" ref="PS6:PS34" si="67">OR6*$T6</f>
        <v>0</v>
      </c>
      <c r="PT6" s="99">
        <f t="shared" ref="PT6:PT34" si="68">OS6*$T6</f>
        <v>0</v>
      </c>
      <c r="PU6" s="99">
        <f t="shared" ref="PU6:PU34" si="69">OT6*$T6</f>
        <v>0</v>
      </c>
      <c r="PV6" s="99">
        <f t="shared" ref="PV6:PV34" si="70">OU6*$T6</f>
        <v>0</v>
      </c>
      <c r="PW6" s="99">
        <f t="shared" ref="PW6:PW34" si="71">IFERROR((((NU6+OV6)*(1+EC6))*CA6)-(NU6*AZ6),0)</f>
        <v>0</v>
      </c>
      <c r="PX6" s="99">
        <f t="shared" ref="PX6:PX34" si="72">IFERROR((((NV6+OW6)*(1+ED6))*CB6)-(NV6*BA6),0)</f>
        <v>0</v>
      </c>
      <c r="PY6" s="99">
        <f t="shared" ref="PY6:PY34" si="73">IFERROR((((NW6+OX6)*(1+EE6))*CC6)-(NW6*BB6),0)</f>
        <v>0</v>
      </c>
      <c r="PZ6" s="99">
        <f t="shared" ref="PZ6:PZ34" si="74">IFERROR((((NX6+OY6)*(1+EF6))*CD6)-(NX6*BC6),0)</f>
        <v>0</v>
      </c>
      <c r="QA6" s="99">
        <f t="shared" ref="QA6:QA34" si="75">IFERROR((((NY6+OZ6)*(1+EG6))*CE6)-(NY6*BD6),0)</f>
        <v>0</v>
      </c>
      <c r="QB6" s="99">
        <f t="shared" ref="QB6:QB34" si="76">IFERROR((((NZ6+PA6)*(1+EH6))*CF6)-(NZ6*BE6),0)</f>
        <v>0</v>
      </c>
      <c r="QC6" s="99">
        <f t="shared" ref="QC6:QC34" si="77">IFERROR((((OA6+PB6)*(1+EI6))*CG6)-(OA6*BF6),0)</f>
        <v>0</v>
      </c>
      <c r="QD6" s="99">
        <f t="shared" ref="QD6:QD34" si="78">IFERROR((((OB6+PC6)*(1+EJ6))*CH6)-(OB6*BG6),0)</f>
        <v>0</v>
      </c>
      <c r="QE6" s="99">
        <f t="shared" ref="QE6:QE34" si="79">IFERROR((((OC6+PD6)*(1+EK6))*CI6)-(OC6*BH6),0)</f>
        <v>0</v>
      </c>
      <c r="QF6" s="99">
        <f t="shared" ref="QF6:QF34" si="80">IFERROR((((OD6+PE6)*(1+EL6))*CJ6)-(OD6*BI6),0)</f>
        <v>0</v>
      </c>
      <c r="QG6" s="99">
        <f t="shared" ref="QG6:QG34" si="81">IFERROR((((OE6+PF6)*(1+EM6))*CK6)-(OE6*BJ6),0)</f>
        <v>0</v>
      </c>
      <c r="QH6" s="99">
        <f t="shared" ref="QH6:QH34" si="82">IFERROR((((OF6+PG6)*(1+EN6))*CL6)-(OF6*BK6),0)</f>
        <v>0</v>
      </c>
      <c r="QI6" s="99">
        <f t="shared" ref="QI6:QI34" si="83">IFERROR((((OG6+PH6)*(1+EO6))*CM6)-(OG6*BL6),0)</f>
        <v>0</v>
      </c>
      <c r="QJ6" s="99">
        <f t="shared" ref="QJ6:QJ34" si="84">IFERROR((((OH6+PI6)*(1+EP6))*CN6)-(OH6*BM6),0)</f>
        <v>0</v>
      </c>
      <c r="QK6" s="99">
        <f t="shared" ref="QK6:QK34" si="85">IFERROR((((OI6+PJ6)*(1+EQ6))*CO6)-(OI6*BN6),0)</f>
        <v>0</v>
      </c>
      <c r="QL6" s="99">
        <f t="shared" ref="QL6:QL34" si="86">IFERROR((((OJ6+PK6)*(1+ER6))*CP6)-(OJ6*BO6),0)</f>
        <v>0</v>
      </c>
      <c r="QM6" s="99">
        <f t="shared" ref="QM6:QM34" si="87">IFERROR((((OK6+PL6)*(1+ES6))*CQ6)-(OK6*BP6),0)</f>
        <v>0</v>
      </c>
      <c r="QN6" s="99">
        <f t="shared" ref="QN6:QN34" si="88">IFERROR((((OL6+PM6)*(1+ET6))*CR6)-(OL6*BQ6),0)</f>
        <v>0</v>
      </c>
      <c r="QO6" s="99">
        <f t="shared" ref="QO6:QO34" si="89">IFERROR((((OM6+PN6)*(1+EU6))*CS6)-(OM6*BR6),0)</f>
        <v>0</v>
      </c>
      <c r="QP6" s="99">
        <f t="shared" ref="QP6:QP34" si="90">IFERROR((((ON6+PO6)*(1+EV6))*CT6)-(ON6*BS6),0)</f>
        <v>0</v>
      </c>
      <c r="QQ6" s="99">
        <f t="shared" ref="QQ6:QQ34" si="91">IFERROR((((OO6+PP6)*(1+EW6))*CU6)-(OO6*BT6),0)</f>
        <v>0</v>
      </c>
      <c r="QR6" s="99">
        <f t="shared" ref="QR6:QR34" si="92">IFERROR((((OP6+PQ6)*(1+EX6))*CV6)-(OP6*BU6),0)</f>
        <v>0</v>
      </c>
      <c r="QS6" s="99">
        <f t="shared" ref="QS6:QS34" si="93">IFERROR((((OQ6+PR6)*(1+EY6))*CW6)-(OQ6*BV6),0)</f>
        <v>0</v>
      </c>
      <c r="QT6" s="99">
        <f t="shared" ref="QT6:QT34" si="94">IFERROR((((OR6+PS6)*(1+EZ6))*CX6)-(OR6*BW6),0)</f>
        <v>0</v>
      </c>
      <c r="QU6" s="99">
        <f t="shared" ref="QU6:QU34" si="95">IFERROR((((OS6+PT6)*(1+FA6))*CY6)-(OS6*BX6),0)</f>
        <v>0</v>
      </c>
      <c r="QV6" s="99">
        <f t="shared" ref="QV6:QV34" si="96">IFERROR((((OT6+PU6)*(1+FB6))*CZ6)-(OT6*BY6),0)</f>
        <v>0</v>
      </c>
      <c r="QW6" s="99">
        <f t="shared" ref="QW6:QW34" si="97">IFERROR((((OU6+PV6)*(1+FC6))*DA6)-(OU6*BZ6),0)</f>
        <v>0</v>
      </c>
      <c r="QX6" s="99">
        <f>NU6+OV6+PW6</f>
        <v>8.1616066107023943</v>
      </c>
      <c r="QY6" s="99">
        <f t="shared" ref="QY6:RX15" si="98">NV6+OW6+PX6</f>
        <v>8.1616056654640303</v>
      </c>
      <c r="QZ6" s="99">
        <f t="shared" si="98"/>
        <v>8.1616040228767286</v>
      </c>
      <c r="RA6" s="99">
        <f t="shared" si="98"/>
        <v>8.1616040228767304</v>
      </c>
      <c r="RB6" s="99">
        <f t="shared" si="98"/>
        <v>8.1616056654640303</v>
      </c>
      <c r="RC6" s="99">
        <f t="shared" si="98"/>
        <v>8.1616040228767286</v>
      </c>
      <c r="RD6" s="99">
        <f t="shared" si="98"/>
        <v>8.1616056153848309</v>
      </c>
      <c r="RE6" s="99">
        <f t="shared" si="98"/>
        <v>8.1616056153848309</v>
      </c>
      <c r="RF6" s="99">
        <f t="shared" si="98"/>
        <v>8.8669306387877853</v>
      </c>
      <c r="RG6" s="99">
        <f t="shared" si="98"/>
        <v>8.1616035252179469</v>
      </c>
      <c r="RH6" s="99">
        <f t="shared" si="98"/>
        <v>8.1616040228767304</v>
      </c>
      <c r="RI6" s="99">
        <f t="shared" si="98"/>
        <v>8.1616056153848309</v>
      </c>
      <c r="RJ6" s="99">
        <f t="shared" si="98"/>
        <v>8.1616056153848309</v>
      </c>
      <c r="RK6" s="99">
        <f t="shared" si="98"/>
        <v>8.1616066107023943</v>
      </c>
      <c r="RL6" s="99">
        <f t="shared" si="98"/>
        <v>8.1616040228767286</v>
      </c>
      <c r="RM6" s="99">
        <f t="shared" si="98"/>
        <v>8.1616056654640303</v>
      </c>
      <c r="RN6" s="99">
        <f t="shared" si="98"/>
        <v>8.1616077553175934</v>
      </c>
      <c r="RO6" s="99">
        <f t="shared" si="98"/>
        <v>8.1616066589236009</v>
      </c>
      <c r="RP6" s="99">
        <f t="shared" si="98"/>
        <v>8.1616036247497057</v>
      </c>
      <c r="RQ6" s="99">
        <f t="shared" si="98"/>
        <v>8.1616040228767286</v>
      </c>
      <c r="RR6" s="99">
        <f t="shared" si="98"/>
        <v>8.1616066589236009</v>
      </c>
      <c r="RS6" s="99">
        <f t="shared" si="98"/>
        <v>8.1616040228767286</v>
      </c>
      <c r="RT6" s="99">
        <f t="shared" si="98"/>
        <v>8.1616056153848309</v>
      </c>
      <c r="RU6" s="99">
        <f t="shared" si="98"/>
        <v>8.1616056153848309</v>
      </c>
      <c r="RV6" s="99">
        <f t="shared" si="98"/>
        <v>8.1616040228767286</v>
      </c>
      <c r="RW6" s="99">
        <f t="shared" si="98"/>
        <v>8.1616040228767304</v>
      </c>
      <c r="RX6" s="99">
        <f t="shared" si="98"/>
        <v>8.1616040228767286</v>
      </c>
      <c r="RY6" s="99">
        <f>GE6-GE6*FD6-(GE6-GE6*FD6)*AZ6</f>
        <v>7.8067541493675083</v>
      </c>
      <c r="RZ6" s="99">
        <f>GF6-GF6*FE6-(GF6-GF6*FE6)*BA6</f>
        <v>7.8067532452264636</v>
      </c>
      <c r="SA6" s="99">
        <f t="shared" ref="SA6:SY6" si="99">GG6-GG6*FF6-(GG6-GG6*FF6)*BB6</f>
        <v>7.8067516740560006</v>
      </c>
      <c r="SB6" s="99">
        <f t="shared" si="99"/>
        <v>7.8067516740560023</v>
      </c>
      <c r="SC6" s="99">
        <f t="shared" si="99"/>
        <v>7.8067532452264636</v>
      </c>
      <c r="SD6" s="99">
        <f t="shared" si="99"/>
        <v>7.8067516740560006</v>
      </c>
      <c r="SE6" s="99">
        <f t="shared" si="99"/>
        <v>7.8067531973246203</v>
      </c>
      <c r="SF6" s="99">
        <f t="shared" si="99"/>
        <v>7.8067531973246203</v>
      </c>
      <c r="SG6" s="99">
        <f t="shared" si="99"/>
        <v>7.8067541493675066</v>
      </c>
      <c r="SH6" s="99">
        <f t="shared" si="99"/>
        <v>7.8067511980345579</v>
      </c>
      <c r="SI6" s="99">
        <f t="shared" si="99"/>
        <v>7.8067516740560023</v>
      </c>
      <c r="SJ6" s="99">
        <f t="shared" si="99"/>
        <v>7.8067531973246203</v>
      </c>
      <c r="SK6" s="99">
        <f t="shared" si="99"/>
        <v>7.8067531973246203</v>
      </c>
      <c r="SL6" s="99">
        <f t="shared" si="99"/>
        <v>7.8067541493675083</v>
      </c>
      <c r="SM6" s="99">
        <f t="shared" si="99"/>
        <v>7.8067516740560006</v>
      </c>
      <c r="SN6" s="99">
        <f t="shared" si="99"/>
        <v>7.8067532452264636</v>
      </c>
      <c r="SO6" s="99">
        <f t="shared" si="99"/>
        <v>7.806755244216828</v>
      </c>
      <c r="SP6" s="99">
        <f t="shared" si="99"/>
        <v>7.8067541954921396</v>
      </c>
      <c r="SQ6" s="99">
        <f t="shared" si="99"/>
        <v>7.8067512932388485</v>
      </c>
      <c r="SR6" s="99">
        <f t="shared" si="99"/>
        <v>7.8067516740560006</v>
      </c>
      <c r="SS6" s="99">
        <f t="shared" si="99"/>
        <v>7.8067541954921396</v>
      </c>
      <c r="ST6" s="99">
        <f t="shared" si="99"/>
        <v>7.8067516740560006</v>
      </c>
      <c r="SU6" s="99">
        <f t="shared" si="99"/>
        <v>7.8067531973246203</v>
      </c>
      <c r="SV6" s="99">
        <f t="shared" si="99"/>
        <v>7.8067531973246203</v>
      </c>
      <c r="SW6" s="99">
        <f t="shared" si="99"/>
        <v>7.8067516740560006</v>
      </c>
      <c r="SX6" s="99">
        <f t="shared" si="99"/>
        <v>7.8067516740560023</v>
      </c>
      <c r="SY6" s="99">
        <f t="shared" si="99"/>
        <v>7.8067516740560006</v>
      </c>
    </row>
    <row r="7" spans="1:519" s="112" customFormat="1" ht="15" customHeight="1" x14ac:dyDescent="0.2">
      <c r="A7" s="6" t="s">
        <v>99</v>
      </c>
      <c r="B7" s="6" t="s">
        <v>73</v>
      </c>
      <c r="C7" s="8">
        <v>100185949</v>
      </c>
      <c r="D7" s="7" t="s">
        <v>137</v>
      </c>
      <c r="E7" s="8" t="s">
        <v>172</v>
      </c>
      <c r="F7" s="107" t="s">
        <v>50</v>
      </c>
      <c r="G7" s="8">
        <v>60</v>
      </c>
      <c r="H7" s="8" t="s">
        <v>49</v>
      </c>
      <c r="I7" s="107" t="s">
        <v>128</v>
      </c>
      <c r="J7" s="8" t="s">
        <v>112</v>
      </c>
      <c r="K7" s="108" t="s">
        <v>108</v>
      </c>
      <c r="L7" s="8" t="s">
        <v>62</v>
      </c>
      <c r="M7" s="8" t="s">
        <v>19</v>
      </c>
      <c r="N7" s="113" t="s">
        <v>63</v>
      </c>
      <c r="O7" s="113" t="s">
        <v>136</v>
      </c>
      <c r="P7" s="113">
        <v>5</v>
      </c>
      <c r="Q7" s="113" t="s">
        <v>34</v>
      </c>
      <c r="R7" s="113" t="s">
        <v>21</v>
      </c>
      <c r="S7" s="114">
        <v>0</v>
      </c>
      <c r="T7" s="110">
        <v>0</v>
      </c>
      <c r="U7" s="173" t="s">
        <v>369</v>
      </c>
      <c r="V7" s="109">
        <v>0.42109999999999997</v>
      </c>
      <c r="W7" s="109">
        <v>0</v>
      </c>
      <c r="X7" s="109"/>
      <c r="Y7" s="109">
        <v>0.19</v>
      </c>
      <c r="Z7" s="109">
        <v>0.20499999999999999</v>
      </c>
      <c r="AA7" s="109">
        <v>0.2</v>
      </c>
      <c r="AB7" s="109">
        <v>0.18</v>
      </c>
      <c r="AC7" s="109">
        <v>0.20499999999999999</v>
      </c>
      <c r="AD7" s="109">
        <v>0.2</v>
      </c>
      <c r="AE7" s="109">
        <v>0.17</v>
      </c>
      <c r="AF7" s="109">
        <v>0.17</v>
      </c>
      <c r="AG7" s="109">
        <v>0.19</v>
      </c>
      <c r="AH7" s="109">
        <v>0.23</v>
      </c>
      <c r="AI7" s="109">
        <v>0.18</v>
      </c>
      <c r="AJ7" s="109">
        <v>0.17</v>
      </c>
      <c r="AK7" s="109">
        <v>0.17</v>
      </c>
      <c r="AL7" s="109">
        <v>0.19</v>
      </c>
      <c r="AM7" s="109">
        <v>0.2</v>
      </c>
      <c r="AN7" s="109">
        <v>0.20499999999999999</v>
      </c>
      <c r="AO7" s="109">
        <v>0.22500000000000001</v>
      </c>
      <c r="AP7" s="109">
        <v>0.19500000000000001</v>
      </c>
      <c r="AQ7" s="109">
        <v>0.22</v>
      </c>
      <c r="AR7" s="109">
        <v>0.2</v>
      </c>
      <c r="AS7" s="109">
        <v>0.19500000000000001</v>
      </c>
      <c r="AT7" s="109">
        <v>0.2</v>
      </c>
      <c r="AU7" s="109">
        <v>0.17</v>
      </c>
      <c r="AV7" s="109">
        <v>0.17</v>
      </c>
      <c r="AW7" s="109">
        <v>0.2</v>
      </c>
      <c r="AX7" s="109">
        <v>0.18</v>
      </c>
      <c r="AY7" s="109">
        <v>0.2</v>
      </c>
      <c r="AZ7" s="109">
        <v>0.12</v>
      </c>
      <c r="BA7" s="109">
        <v>0.12</v>
      </c>
      <c r="BB7" s="109">
        <v>0.12</v>
      </c>
      <c r="BC7" s="109">
        <v>0.12</v>
      </c>
      <c r="BD7" s="109">
        <v>0.12</v>
      </c>
      <c r="BE7" s="109">
        <v>0.12</v>
      </c>
      <c r="BF7" s="109">
        <v>0.12</v>
      </c>
      <c r="BG7" s="109">
        <v>0.12</v>
      </c>
      <c r="BH7" s="109">
        <v>0.19</v>
      </c>
      <c r="BI7" s="109">
        <v>0.12</v>
      </c>
      <c r="BJ7" s="109">
        <v>0.12</v>
      </c>
      <c r="BK7" s="109">
        <v>0.12</v>
      </c>
      <c r="BL7" s="109">
        <v>0.12</v>
      </c>
      <c r="BM7" s="109">
        <v>0.12</v>
      </c>
      <c r="BN7" s="109">
        <v>0.12</v>
      </c>
      <c r="BO7" s="109">
        <v>0.12</v>
      </c>
      <c r="BP7" s="109">
        <v>0.12</v>
      </c>
      <c r="BQ7" s="109">
        <v>0.12</v>
      </c>
      <c r="BR7" s="109">
        <v>0.12</v>
      </c>
      <c r="BS7" s="109">
        <v>0.12</v>
      </c>
      <c r="BT7" s="109">
        <v>0.12</v>
      </c>
      <c r="BU7" s="109">
        <v>0.12</v>
      </c>
      <c r="BV7" s="109">
        <v>0.12</v>
      </c>
      <c r="BW7" s="109">
        <v>0.12</v>
      </c>
      <c r="BX7" s="109">
        <v>0.12</v>
      </c>
      <c r="BY7" s="109">
        <v>0.12</v>
      </c>
      <c r="BZ7" s="109">
        <v>0.12</v>
      </c>
      <c r="CA7" s="109" t="s">
        <v>369</v>
      </c>
      <c r="CB7" s="109" t="s">
        <v>369</v>
      </c>
      <c r="CC7" s="109" t="s">
        <v>369</v>
      </c>
      <c r="CD7" s="109" t="s">
        <v>369</v>
      </c>
      <c r="CE7" s="109" t="s">
        <v>369</v>
      </c>
      <c r="CF7" s="109" t="s">
        <v>369</v>
      </c>
      <c r="CG7" s="109" t="s">
        <v>369</v>
      </c>
      <c r="CH7" s="109" t="s">
        <v>369</v>
      </c>
      <c r="CI7" s="109" t="s">
        <v>369</v>
      </c>
      <c r="CJ7" s="109" t="s">
        <v>369</v>
      </c>
      <c r="CK7" s="109" t="s">
        <v>369</v>
      </c>
      <c r="CL7" s="109" t="s">
        <v>369</v>
      </c>
      <c r="CM7" s="109" t="s">
        <v>369</v>
      </c>
      <c r="CN7" s="109" t="s">
        <v>369</v>
      </c>
      <c r="CO7" s="109" t="s">
        <v>369</v>
      </c>
      <c r="CP7" s="109" t="s">
        <v>369</v>
      </c>
      <c r="CQ7" s="109" t="s">
        <v>369</v>
      </c>
      <c r="CR7" s="109" t="s">
        <v>369</v>
      </c>
      <c r="CS7" s="109" t="s">
        <v>369</v>
      </c>
      <c r="CT7" s="109" t="s">
        <v>369</v>
      </c>
      <c r="CU7" s="109" t="s">
        <v>369</v>
      </c>
      <c r="CV7" s="109" t="s">
        <v>369</v>
      </c>
      <c r="CW7" s="109" t="s">
        <v>369</v>
      </c>
      <c r="CX7" s="109" t="s">
        <v>369</v>
      </c>
      <c r="CY7" s="109" t="s">
        <v>369</v>
      </c>
      <c r="CZ7" s="109" t="s">
        <v>369</v>
      </c>
      <c r="DA7" s="109" t="s">
        <v>369</v>
      </c>
      <c r="DB7" s="109" t="s">
        <v>369</v>
      </c>
      <c r="DC7" s="109" t="s">
        <v>369</v>
      </c>
      <c r="DD7" s="109" t="s">
        <v>369</v>
      </c>
      <c r="DE7" s="109" t="s">
        <v>369</v>
      </c>
      <c r="DF7" s="109" t="s">
        <v>369</v>
      </c>
      <c r="DG7" s="109" t="s">
        <v>369</v>
      </c>
      <c r="DH7" s="109" t="s">
        <v>369</v>
      </c>
      <c r="DI7" s="109" t="s">
        <v>369</v>
      </c>
      <c r="DJ7" s="109" t="s">
        <v>369</v>
      </c>
      <c r="DK7" s="109" t="s">
        <v>369</v>
      </c>
      <c r="DL7" s="109" t="s">
        <v>369</v>
      </c>
      <c r="DM7" s="109" t="s">
        <v>369</v>
      </c>
      <c r="DN7" s="109" t="s">
        <v>369</v>
      </c>
      <c r="DO7" s="109" t="s">
        <v>369</v>
      </c>
      <c r="DP7" s="109" t="s">
        <v>369</v>
      </c>
      <c r="DQ7" s="109" t="s">
        <v>369</v>
      </c>
      <c r="DR7" s="109" t="s">
        <v>369</v>
      </c>
      <c r="DS7" s="109" t="s">
        <v>369</v>
      </c>
      <c r="DT7" s="109" t="s">
        <v>369</v>
      </c>
      <c r="DU7" s="109" t="s">
        <v>369</v>
      </c>
      <c r="DV7" s="109" t="s">
        <v>369</v>
      </c>
      <c r="DW7" s="109" t="s">
        <v>369</v>
      </c>
      <c r="DX7" s="109" t="s">
        <v>369</v>
      </c>
      <c r="DY7" s="109" t="s">
        <v>369</v>
      </c>
      <c r="DZ7" s="109" t="s">
        <v>369</v>
      </c>
      <c r="EA7" s="109" t="s">
        <v>369</v>
      </c>
      <c r="EB7" s="109" t="s">
        <v>369</v>
      </c>
      <c r="EC7" s="109" t="str">
        <f t="shared" si="0"/>
        <v>N/A</v>
      </c>
      <c r="ED7" s="109" t="str">
        <f t="shared" si="1"/>
        <v>N/A</v>
      </c>
      <c r="EE7" s="109" t="str">
        <f t="shared" si="2"/>
        <v>N/A</v>
      </c>
      <c r="EF7" s="109" t="str">
        <f t="shared" si="3"/>
        <v>N/A</v>
      </c>
      <c r="EG7" s="109" t="str">
        <f t="shared" si="4"/>
        <v>N/A</v>
      </c>
      <c r="EH7" s="109" t="str">
        <f t="shared" si="5"/>
        <v>N/A</v>
      </c>
      <c r="EI7" s="109" t="str">
        <f t="shared" si="6"/>
        <v>N/A</v>
      </c>
      <c r="EJ7" s="109" t="str">
        <f t="shared" si="7"/>
        <v>N/A</v>
      </c>
      <c r="EK7" s="109" t="str">
        <f t="shared" si="8"/>
        <v>N/A</v>
      </c>
      <c r="EL7" s="109" t="str">
        <f t="shared" si="9"/>
        <v>N/A</v>
      </c>
      <c r="EM7" s="109" t="str">
        <f t="shared" si="10"/>
        <v>N/A</v>
      </c>
      <c r="EN7" s="109" t="str">
        <f t="shared" si="11"/>
        <v>N/A</v>
      </c>
      <c r="EO7" s="109" t="str">
        <f t="shared" si="12"/>
        <v>N/A</v>
      </c>
      <c r="EP7" s="109" t="str">
        <f t="shared" si="13"/>
        <v>N/A</v>
      </c>
      <c r="EQ7" s="109" t="str">
        <f t="shared" si="13"/>
        <v>N/A</v>
      </c>
      <c r="ER7" s="109" t="str">
        <f t="shared" si="13"/>
        <v>N/A</v>
      </c>
      <c r="ES7" s="109" t="str">
        <f t="shared" si="13"/>
        <v>N/A</v>
      </c>
      <c r="ET7" s="109" t="str">
        <f t="shared" si="13"/>
        <v>N/A</v>
      </c>
      <c r="EU7" s="109" t="str">
        <f t="shared" si="13"/>
        <v>N/A</v>
      </c>
      <c r="EV7" s="109" t="str">
        <f t="shared" si="13"/>
        <v>N/A</v>
      </c>
      <c r="EW7" s="109" t="str">
        <f t="shared" si="13"/>
        <v>N/A</v>
      </c>
      <c r="EX7" s="109" t="str">
        <f t="shared" si="13"/>
        <v>N/A</v>
      </c>
      <c r="EY7" s="109" t="str">
        <f t="shared" si="13"/>
        <v>N/A</v>
      </c>
      <c r="EZ7" s="109" t="str">
        <f t="shared" si="13"/>
        <v>N/A</v>
      </c>
      <c r="FA7" s="109" t="str">
        <f t="shared" si="13"/>
        <v>N/A</v>
      </c>
      <c r="FB7" s="109" t="str">
        <f t="shared" si="13"/>
        <v>N/A</v>
      </c>
      <c r="FC7" s="109" t="str">
        <f t="shared" si="13"/>
        <v>N/A</v>
      </c>
      <c r="FD7" s="111">
        <f t="shared" si="14"/>
        <v>7.9545454545454475E-2</v>
      </c>
      <c r="FE7" s="111">
        <f t="shared" si="14"/>
        <v>9.6590909090909061E-2</v>
      </c>
      <c r="FF7" s="111">
        <f t="shared" si="14"/>
        <v>9.0909090909090828E-2</v>
      </c>
      <c r="FG7" s="111">
        <f t="shared" si="14"/>
        <v>6.8181818181818121E-2</v>
      </c>
      <c r="FH7" s="111">
        <f t="shared" si="14"/>
        <v>9.6590909090909061E-2</v>
      </c>
      <c r="FI7" s="111">
        <f t="shared" si="14"/>
        <v>9.0909090909090828E-2</v>
      </c>
      <c r="FJ7" s="111">
        <f t="shared" si="14"/>
        <v>5.6818181818181879E-2</v>
      </c>
      <c r="FK7" s="111">
        <f t="shared" si="14"/>
        <v>5.6818181818181879E-2</v>
      </c>
      <c r="FL7" s="111">
        <f t="shared" si="14"/>
        <v>0</v>
      </c>
      <c r="FM7" s="111">
        <f t="shared" si="14"/>
        <v>0.125</v>
      </c>
      <c r="FN7" s="111">
        <f t="shared" si="15"/>
        <v>6.8181818181818121E-2</v>
      </c>
      <c r="FO7" s="111">
        <f t="shared" si="15"/>
        <v>5.6818181818181879E-2</v>
      </c>
      <c r="FP7" s="111">
        <f t="shared" si="15"/>
        <v>5.6818181818181879E-2</v>
      </c>
      <c r="FQ7" s="111">
        <f t="shared" si="15"/>
        <v>7.9545454545454475E-2</v>
      </c>
      <c r="FR7" s="111">
        <f>1-((1-AM7)/(1-BN7))</f>
        <v>9.0909090909090828E-2</v>
      </c>
      <c r="FS7" s="111">
        <f t="shared" si="15"/>
        <v>9.6590909090909061E-2</v>
      </c>
      <c r="FT7" s="111">
        <f t="shared" si="15"/>
        <v>0.11931818181818177</v>
      </c>
      <c r="FU7" s="111">
        <f t="shared" si="15"/>
        <v>8.5227272727272818E-2</v>
      </c>
      <c r="FV7" s="111">
        <f t="shared" si="15"/>
        <v>0.11363636363636365</v>
      </c>
      <c r="FW7" s="111">
        <f t="shared" si="15"/>
        <v>9.0909090909090828E-2</v>
      </c>
      <c r="FX7" s="111">
        <f t="shared" si="16"/>
        <v>8.5227272727272818E-2</v>
      </c>
      <c r="FY7" s="111">
        <f t="shared" si="16"/>
        <v>9.0909090909090828E-2</v>
      </c>
      <c r="FZ7" s="111">
        <f t="shared" si="16"/>
        <v>5.6818181818181879E-2</v>
      </c>
      <c r="GA7" s="111">
        <f t="shared" si="16"/>
        <v>5.6818181818181879E-2</v>
      </c>
      <c r="GB7" s="111">
        <f t="shared" si="16"/>
        <v>9.0909090909090828E-2</v>
      </c>
      <c r="GC7" s="111">
        <f t="shared" si="16"/>
        <v>6.8181818181818121E-2</v>
      </c>
      <c r="GD7" s="111">
        <f t="shared" si="16"/>
        <v>9.0909090909090828E-2</v>
      </c>
      <c r="GE7" s="99">
        <f>VLOOKUP($C7,'Preços 18%'!$B:$G,6,0)*IF($M7="Positiva",HLOOKUP(Y7,'Fatores PF'!$B$3:$P$15,MATCH("POSITIVA - POSITIVA",'Fatores PF'!$B$3:$B$15,0),0),IF($M7="Negativa",HLOOKUP(Y7,'Fatores PF'!$B$3:$P$15,MATCH("NEGATIVA - NEGATIVA",'Fatores PF'!$B$3:$B$15,0),0),IF($M7="Neutra",HLOOKUP(Y7,'Fatores PF'!$B$3:$P$15,MATCH("NEUTRA - NEUTRA",'Fatores PF'!$B$3:$B$15,0),0),"")))</f>
        <v>17.146468646559999</v>
      </c>
      <c r="GF7" s="99">
        <f>VLOOKUP($C7,'Preços 18%'!$B:$G,6,0)*IF($M7="Positiva",HLOOKUP(Z7,'Fatores PF'!$B$3:$P$15,MATCH("POSITIVA - POSITIVA",'Fatores PF'!$B$3:$B$15,0),0),IF($M7="Negativa",HLOOKUP(Z7,'Fatores PF'!$B$3:$P$15,MATCH("NEGATIVA - NEGATIVA",'Fatores PF'!$B$3:$B$15,0),0),IF($M7="Neutra",HLOOKUP(Z7,'Fatores PF'!$B$3:$P$15,MATCH("NEUTRA - NEUTRA",'Fatores PF'!$B$3:$B$15,0),0),"")))</f>
        <v>17.469989159919997</v>
      </c>
      <c r="GG7" s="99">
        <f>VLOOKUP($C7,'Preços 18%'!$B:$G,6,0)*IF($M7="Positiva",HLOOKUP(AA7,'Fatores PF'!$B$3:$P$15,MATCH("POSITIVA - POSITIVA",'Fatores PF'!$B$3:$B$15,0),0),IF($M7="Negativa",HLOOKUP(AA7,'Fatores PF'!$B$3:$P$15,MATCH("NEGATIVA - NEGATIVA",'Fatores PF'!$B$3:$B$15,0),0),IF($M7="Neutra",HLOOKUP(AA7,'Fatores PF'!$B$3:$P$15,MATCH("NEUTRA - NEUTRA",'Fatores PF'!$B$3:$B$15,0),0),"")))</f>
        <v>17.360793999999995</v>
      </c>
      <c r="GH7" s="99">
        <f>VLOOKUP($C7,'Preços 18%'!$B:$G,6,0)*IF($M7="Positiva",HLOOKUP(AB7,'Fatores PF'!$B$3:$P$15,MATCH("POSITIVA - POSITIVA",'Fatores PF'!$B$3:$B$15,0),0),IF($M7="Negativa",HLOOKUP(AB7,'Fatores PF'!$B$3:$P$15,MATCH("NEGATIVA - NEGATIVA",'Fatores PF'!$B$3:$B$15,0),0),IF($M7="Neutra",HLOOKUP(AB7,'Fatores PF'!$B$3:$P$15,MATCH("NEUTRA - NEUTRA",'Fatores PF'!$B$3:$B$15,0),0),"")))</f>
        <v>16.937359999999998</v>
      </c>
      <c r="GI7" s="99">
        <f>VLOOKUP($C7,'Preços 18%'!$B:$G,6,0)*IF($M7="Positiva",HLOOKUP(AC7,'Fatores PF'!$B$3:$P$15,MATCH("POSITIVA - POSITIVA",'Fatores PF'!$B$3:$B$15,0),0),IF($M7="Negativa",HLOOKUP(AC7,'Fatores PF'!$B$3:$P$15,MATCH("NEGATIVA - NEGATIVA",'Fatores PF'!$B$3:$B$15,0),0),IF($M7="Neutra",HLOOKUP(AC7,'Fatores PF'!$B$3:$P$15,MATCH("NEUTRA - NEUTRA",'Fatores PF'!$B$3:$B$15,0),0),"")))</f>
        <v>17.469989159919997</v>
      </c>
      <c r="GJ7" s="99">
        <f>VLOOKUP($C7,'Preços 18%'!$B:$G,6,0)*IF($M7="Positiva",HLOOKUP(AD7,'Fatores PF'!$B$3:$P$15,MATCH("POSITIVA - POSITIVA",'Fatores PF'!$B$3:$B$15,0),0),IF($M7="Negativa",HLOOKUP(AD7,'Fatores PF'!$B$3:$P$15,MATCH("NEGATIVA - NEGATIVA",'Fatores PF'!$B$3:$B$15,0),0),IF($M7="Neutra",HLOOKUP(AD7,'Fatores PF'!$B$3:$P$15,MATCH("NEUTRA - NEUTRA",'Fatores PF'!$B$3:$B$15,0),0),"")))</f>
        <v>17.360793999999995</v>
      </c>
      <c r="GK7" s="99">
        <f>VLOOKUP($C7,'Preços 18%'!$B:$G,6,0)*IF($M7="Positiva",HLOOKUP(AE7,'Fatores PF'!$B$3:$P$15,MATCH("POSITIVA - POSITIVA",'Fatores PF'!$B$3:$B$15,0),0),IF($M7="Negativa",HLOOKUP(AE7,'Fatores PF'!$B$3:$P$15,MATCH("NEGATIVA - NEGATIVA",'Fatores PF'!$B$3:$B$15,0),0),IF($M7="Neutra",HLOOKUP(AE7,'Fatores PF'!$B$3:$P$15,MATCH("NEUTRA - NEUTRA",'Fatores PF'!$B$3:$B$15,0),0),"")))</f>
        <v>16.733298686719998</v>
      </c>
      <c r="GL7" s="99">
        <f>VLOOKUP($C7,'Preços 18%'!$B:$G,6,0)*IF($M7="Positiva",HLOOKUP(AF7,'Fatores PF'!$B$3:$P$15,MATCH("POSITIVA - POSITIVA",'Fatores PF'!$B$3:$B$15,0),0),IF($M7="Negativa",HLOOKUP(AF7,'Fatores PF'!$B$3:$P$15,MATCH("NEGATIVA - NEGATIVA",'Fatores PF'!$B$3:$B$15,0),0),IF($M7="Neutra",HLOOKUP(AF7,'Fatores PF'!$B$3:$P$15,MATCH("NEUTRA - NEUTRA",'Fatores PF'!$B$3:$B$15,0),0),"")))</f>
        <v>16.733298686719998</v>
      </c>
      <c r="GM7" s="99">
        <f>VLOOKUP($C7,'Preços 18%'!$B:$G,6,0)*IF($M7="Positiva",HLOOKUP(AG7,'Fatores PF'!$B$3:$P$15,MATCH("POSITIVA - POSITIVA",'Fatores PF'!$B$3:$B$15,0),0),IF($M7="Negativa",HLOOKUP(AG7,'Fatores PF'!$B$3:$P$15,MATCH("NEGATIVA - NEGATIVA",'Fatores PF'!$B$3:$B$15,0),0),IF($M7="Neutra",HLOOKUP(AG7,'Fatores PF'!$B$3:$P$15,MATCH("NEUTRA - NEUTRA",'Fatores PF'!$B$3:$B$15,0),0),"")))</f>
        <v>17.146468646559999</v>
      </c>
      <c r="GN7" s="99">
        <f>VLOOKUP($C7,'Preços 18%'!$B:$G,6,0)*IF($M7="Positiva",HLOOKUP(AH7,'Fatores PF'!$B$3:$P$15,MATCH("POSITIVA - POSITIVA",'Fatores PF'!$B$3:$B$15,0),0),IF($M7="Negativa",HLOOKUP(AH7,'Fatores PF'!$B$3:$P$15,MATCH("NEGATIVA - NEGATIVA",'Fatores PF'!$B$3:$B$15,0),0),IF($M7="Neutra",HLOOKUP(AH7,'Fatores PF'!$B$3:$P$15,MATCH("NEUTRA - NEUTRA",'Fatores PF'!$B$3:$B$15,0),0),"")))</f>
        <v>18.037187471599996</v>
      </c>
      <c r="GO7" s="99">
        <f>VLOOKUP($C7,'Preços 18%'!$B:$G,6,0)*IF($M7="Positiva",HLOOKUP(AI7,'Fatores PF'!$B$3:$P$15,MATCH("POSITIVA - POSITIVA",'Fatores PF'!$B$3:$B$15,0),0),IF($M7="Negativa",HLOOKUP(AI7,'Fatores PF'!$B$3:$P$15,MATCH("NEGATIVA - NEGATIVA",'Fatores PF'!$B$3:$B$15,0),0),IF($M7="Neutra",HLOOKUP(AI7,'Fatores PF'!$B$3:$P$15,MATCH("NEUTRA - NEUTRA",'Fatores PF'!$B$3:$B$15,0),0),"")))</f>
        <v>16.937359999999998</v>
      </c>
      <c r="GP7" s="99">
        <f>VLOOKUP($C7,'Preços 18%'!$B:$G,6,0)*IF($M7="Positiva",HLOOKUP(AJ7,'Fatores PF'!$B$3:$P$15,MATCH("POSITIVA - POSITIVA",'Fatores PF'!$B$3:$B$15,0),0),IF($M7="Negativa",HLOOKUP(AJ7,'Fatores PF'!$B$3:$P$15,MATCH("NEGATIVA - NEGATIVA",'Fatores PF'!$B$3:$B$15,0),0),IF($M7="Neutra",HLOOKUP(AJ7,'Fatores PF'!$B$3:$P$15,MATCH("NEUTRA - NEUTRA",'Fatores PF'!$B$3:$B$15,0),0),"")))</f>
        <v>16.733298686719998</v>
      </c>
      <c r="GQ7" s="99">
        <f>VLOOKUP($C7,'Preços 18%'!$B:$G,6,0)*IF($M7="Positiva",HLOOKUP(AK7,'Fatores PF'!$B$3:$P$15,MATCH("POSITIVA - POSITIVA",'Fatores PF'!$B$3:$B$15,0),0),IF($M7="Negativa",HLOOKUP(AK7,'Fatores PF'!$B$3:$P$15,MATCH("NEGATIVA - NEGATIVA",'Fatores PF'!$B$3:$B$15,0),0),IF($M7="Neutra",HLOOKUP(AK7,'Fatores PF'!$B$3:$P$15,MATCH("NEUTRA - NEUTRA",'Fatores PF'!$B$3:$B$15,0),0),"")))</f>
        <v>16.733298686719998</v>
      </c>
      <c r="GR7" s="99">
        <f>VLOOKUP($C7,'Preços 18%'!$B:$G,6,0)*IF($M7="Positiva",HLOOKUP(AL7,'Fatores PF'!$B$3:$P$15,MATCH("POSITIVA - POSITIVA",'Fatores PF'!$B$3:$B$15,0),0),IF($M7="Negativa",HLOOKUP(AL7,'Fatores PF'!$B$3:$P$15,MATCH("NEGATIVA - NEGATIVA",'Fatores PF'!$B$3:$B$15,0),0),IF($M7="Neutra",HLOOKUP(AL7,'Fatores PF'!$B$3:$P$15,MATCH("NEUTRA - NEUTRA",'Fatores PF'!$B$3:$B$15,0),0),"")))</f>
        <v>17.146468646559999</v>
      </c>
      <c r="GS7" s="99">
        <f>VLOOKUP($C7,'Preços 18%'!$B:$G,6,0)*IF($M7="Positiva",HLOOKUP(AM7,'Fatores PF'!$B$3:$P$15,MATCH("POSITIVA - POSITIVA",'Fatores PF'!$B$3:$B$15,0),0),IF($M7="Negativa",HLOOKUP(AM7,'Fatores PF'!$B$3:$P$15,MATCH("NEGATIVA - NEGATIVA",'Fatores PF'!$B$3:$B$15,0),0),IF($M7="Neutra",HLOOKUP(AM7,'Fatores PF'!$B$3:$P$15,MATCH("NEUTRA - NEUTRA",'Fatores PF'!$B$3:$B$15,0),0),"")))</f>
        <v>17.360793999999995</v>
      </c>
      <c r="GT7" s="99">
        <f>VLOOKUP($C7,'Preços 18%'!$B:$G,6,0)*IF($M7="Positiva",HLOOKUP(AN7,'Fatores PF'!$B$3:$P$15,MATCH("POSITIVA - POSITIVA",'Fatores PF'!$B$3:$B$15,0),0),IF($M7="Negativa",HLOOKUP(AN7,'Fatores PF'!$B$3:$P$15,MATCH("NEGATIVA - NEGATIVA",'Fatores PF'!$B$3:$B$15,0),0),IF($M7="Neutra",HLOOKUP(AN7,'Fatores PF'!$B$3:$P$15,MATCH("NEUTRA - NEUTRA",'Fatores PF'!$B$3:$B$15,0),0),"")))</f>
        <v>17.469989159919997</v>
      </c>
      <c r="GU7" s="99">
        <f>VLOOKUP($C7,'Preços 18%'!$B:$G,6,0)*IF($M7="Positiva",HLOOKUP(AO7,'Fatores PF'!$B$3:$P$15,MATCH("POSITIVA - POSITIVA",'Fatores PF'!$B$3:$B$15,0),0),IF($M7="Negativa",HLOOKUP(AO7,'Fatores PF'!$B$3:$P$15,MATCH("NEGATIVA - NEGATIVA",'Fatores PF'!$B$3:$B$15,0),0),IF($M7="Neutra",HLOOKUP(AO7,'Fatores PF'!$B$3:$P$15,MATCH("NEUTRA - NEUTRA",'Fatores PF'!$B$3:$B$15,0),0),"")))</f>
        <v>17.920827808399999</v>
      </c>
      <c r="GV7" s="99">
        <f>VLOOKUP($C7,'Preços 18%'!$B:$G,6,0)*IF($M7="Positiva",HLOOKUP(AP7,'Fatores PF'!$B$3:$P$15,MATCH("POSITIVA - POSITIVA",'Fatores PF'!$B$3:$B$15,0),0),IF($M7="Negativa",HLOOKUP(AP7,'Fatores PF'!$B$3:$P$15,MATCH("NEGATIVA - NEGATIVA",'Fatores PF'!$B$3:$B$15,0),0),IF($M7="Neutra",HLOOKUP(AP7,'Fatores PF'!$B$3:$P$15,MATCH("NEUTRA - NEUTRA",'Fatores PF'!$B$3:$B$15,0),0),"")))</f>
        <v>17.252970766239997</v>
      </c>
      <c r="GW7" s="99">
        <f>VLOOKUP($C7,'Preços 18%'!$B:$G,6,0)*IF($M7="Positiva",HLOOKUP(AQ7,'Fatores PF'!$B$3:$P$15,MATCH("POSITIVA - POSITIVA",'Fatores PF'!$B$3:$B$15,0),0),IF($M7="Negativa",HLOOKUP(AQ7,'Fatores PF'!$B$3:$P$15,MATCH("NEGATIVA - NEGATIVA",'Fatores PF'!$B$3:$B$15,0),0),IF($M7="Neutra",HLOOKUP(AQ7,'Fatores PF'!$B$3:$P$15,MATCH("NEUTRA - NEUTRA",'Fatores PF'!$B$3:$B$15,0),0),"")))</f>
        <v>17.805941695519998</v>
      </c>
      <c r="GX7" s="99">
        <f>VLOOKUP($C7,'Preços 18%'!$B:$G,6,0)*IF($M7="Positiva",HLOOKUP(AR7,'Fatores PF'!$B$3:$P$15,MATCH("POSITIVA - POSITIVA",'Fatores PF'!$B$3:$B$15,0),0),IF($M7="Negativa",HLOOKUP(AR7,'Fatores PF'!$B$3:$P$15,MATCH("NEGATIVA - NEGATIVA",'Fatores PF'!$B$3:$B$15,0),0),IF($M7="Neutra",HLOOKUP(AR7,'Fatores PF'!$B$3:$P$15,MATCH("NEUTRA - NEUTRA",'Fatores PF'!$B$3:$B$15,0),0),"")))</f>
        <v>17.360793999999995</v>
      </c>
      <c r="GY7" s="99">
        <f>VLOOKUP($C7,'Preços 18%'!$B:$G,6,0)*IF($M7="Positiva",HLOOKUP(AS7,'Fatores PF'!$B$3:$P$15,MATCH("POSITIVA - POSITIVA",'Fatores PF'!$B$3:$B$15,0),0),IF($M7="Negativa",HLOOKUP(AS7,'Fatores PF'!$B$3:$P$15,MATCH("NEGATIVA - NEGATIVA",'Fatores PF'!$B$3:$B$15,0),0),IF($M7="Neutra",HLOOKUP(AS7,'Fatores PF'!$B$3:$P$15,MATCH("NEUTRA - NEUTRA",'Fatores PF'!$B$3:$B$15,0),0),"")))</f>
        <v>17.252970766239997</v>
      </c>
      <c r="GZ7" s="99">
        <f>VLOOKUP($C7,'Preços 18%'!$B:$G,6,0)*IF($M7="Positiva",HLOOKUP(AT7,'Fatores PF'!$B$3:$P$15,MATCH("POSITIVA - POSITIVA",'Fatores PF'!$B$3:$B$15,0),0),IF($M7="Negativa",HLOOKUP(AT7,'Fatores PF'!$B$3:$P$15,MATCH("NEGATIVA - NEGATIVA",'Fatores PF'!$B$3:$B$15,0),0),IF($M7="Neutra",HLOOKUP(AT7,'Fatores PF'!$B$3:$P$15,MATCH("NEUTRA - NEUTRA",'Fatores PF'!$B$3:$B$15,0),0),"")))</f>
        <v>17.360793999999995</v>
      </c>
      <c r="HA7" s="99">
        <f>VLOOKUP($C7,'Preços 18%'!$B:$G,6,0)*IF($M7="Positiva",HLOOKUP(AU7,'Fatores PF'!$B$3:$P$15,MATCH("POSITIVA - POSITIVA",'Fatores PF'!$B$3:$B$15,0),0),IF($M7="Negativa",HLOOKUP(AU7,'Fatores PF'!$B$3:$P$15,MATCH("NEGATIVA - NEGATIVA",'Fatores PF'!$B$3:$B$15,0),0),IF($M7="Neutra",HLOOKUP(AU7,'Fatores PF'!$B$3:$P$15,MATCH("NEUTRA - NEUTRA",'Fatores PF'!$B$3:$B$15,0),0),"")))</f>
        <v>16.733298686719998</v>
      </c>
      <c r="HB7" s="99">
        <f>VLOOKUP($C7,'Preços 18%'!$B:$G,6,0)*IF($M7="Positiva",HLOOKUP(AV7,'Fatores PF'!$B$3:$P$15,MATCH("POSITIVA - POSITIVA",'Fatores PF'!$B$3:$B$15,0),0),IF($M7="Negativa",HLOOKUP(AV7,'Fatores PF'!$B$3:$P$15,MATCH("NEGATIVA - NEGATIVA",'Fatores PF'!$B$3:$B$15,0),0),IF($M7="Neutra",HLOOKUP(AV7,'Fatores PF'!$B$3:$P$15,MATCH("NEUTRA - NEUTRA",'Fatores PF'!$B$3:$B$15,0),0),"")))</f>
        <v>16.733298686719998</v>
      </c>
      <c r="HC7" s="99">
        <f>VLOOKUP($C7,'Preços 18%'!$B:$G,6,0)*IF($M7="Positiva",HLOOKUP(AW7,'Fatores PF'!$B$3:$P$15,MATCH("POSITIVA - POSITIVA",'Fatores PF'!$B$3:$B$15,0),0),IF($M7="Negativa",HLOOKUP(AW7,'Fatores PF'!$B$3:$P$15,MATCH("NEGATIVA - NEGATIVA",'Fatores PF'!$B$3:$B$15,0),0),IF($M7="Neutra",HLOOKUP(AW7,'Fatores PF'!$B$3:$P$15,MATCH("NEUTRA - NEUTRA",'Fatores PF'!$B$3:$B$15,0),0),"")))</f>
        <v>17.360793999999995</v>
      </c>
      <c r="HD7" s="99">
        <f>VLOOKUP($C7,'Preços 18%'!$B:$G,6,0)*IF($M7="Positiva",HLOOKUP(AX7,'Fatores PF'!$B$3:$P$15,MATCH("POSITIVA - POSITIVA",'Fatores PF'!$B$3:$B$15,0),0),IF($M7="Negativa",HLOOKUP(AX7,'Fatores PF'!$B$3:$P$15,MATCH("NEGATIVA - NEGATIVA",'Fatores PF'!$B$3:$B$15,0),0),IF($M7="Neutra",HLOOKUP(AX7,'Fatores PF'!$B$3:$P$15,MATCH("NEUTRA - NEUTRA",'Fatores PF'!$B$3:$B$15,0),0),"")))</f>
        <v>16.937359999999998</v>
      </c>
      <c r="HE7" s="99">
        <f>VLOOKUP($C7,'Preços 18%'!$B:$G,6,0)*IF($M7="Positiva",HLOOKUP(AY7,'Fatores PF'!$B$3:$P$15,MATCH("POSITIVA - POSITIVA",'Fatores PF'!$B$3:$B$15,0),0),IF($M7="Negativa",HLOOKUP(AY7,'Fatores PF'!$B$3:$P$15,MATCH("NEGATIVA - NEGATIVA",'Fatores PF'!$B$3:$B$15,0),0),IF($M7="Neutra",HLOOKUP(AY7,'Fatores PF'!$B$3:$P$15,MATCH("NEUTRA - NEUTRA",'Fatores PF'!$B$3:$B$15,0),0),"")))</f>
        <v>17.360793999999995</v>
      </c>
      <c r="HF7" s="99">
        <f>GE7/IF($M7="Positiva",VLOOKUP(Y7,'Fatores PMC'!$B:$E,2,0),IF($M7="Negativa",VLOOKUP(Y7,'Fatores PMC'!$B:$E,3,0),IF($M7="Neutra",VLOOKUP(Y7,'Fatores PMC'!$B:$E,4,0))))</f>
        <v>23.001377209807714</v>
      </c>
      <c r="HG7" s="99">
        <f>GF7/IF($M7="Positiva",VLOOKUP(Z7,'Fatores PMC'!$B:$E,2,0),IF($M7="Negativa",VLOOKUP(Z7,'Fatores PMC'!$B:$E,3,0),IF($M7="Neutra",VLOOKUP(Z7,'Fatores PMC'!$B:$E,4,0))))</f>
        <v>23.435368459918383</v>
      </c>
      <c r="HH7" s="99">
        <f>GG7/IF($M7="Positiva",VLOOKUP(AA7,'Fatores PMC'!$B:$E,2,0),IF($M7="Negativa",VLOOKUP(AA7,'Fatores PMC'!$B:$E,3,0),IF($M7="Neutra",VLOOKUP(AA7,'Fatores PMC'!$B:$E,4,0))))</f>
        <v>23.288887040649048</v>
      </c>
      <c r="HI7" s="99">
        <f>GH7/IF($M7="Positiva",VLOOKUP(AB7,'Fatores PMC'!$B:$E,2,0),IF($M7="Negativa",VLOOKUP(AB7,'Fatores PMC'!$B:$E,3,0),IF($M7="Neutra",VLOOKUP(AB7,'Fatores PMC'!$B:$E,4,0))))</f>
        <v>22.720865405511272</v>
      </c>
      <c r="HJ7" s="99">
        <f>GI7/IF($M7="Positiva",VLOOKUP(AC7,'Fatores PMC'!$B:$E,2,0),IF($M7="Negativa",VLOOKUP(AC7,'Fatores PMC'!$B:$E,3,0),IF($M7="Neutra",VLOOKUP(AC7,'Fatores PMC'!$B:$E,4,0))))</f>
        <v>23.435368459918383</v>
      </c>
      <c r="HK7" s="99">
        <f>GJ7/IF($M7="Positiva",VLOOKUP(AD7,'Fatores PMC'!$B:$E,2,0),IF($M7="Negativa",VLOOKUP(AD7,'Fatores PMC'!$B:$E,3,0),IF($M7="Neutra",VLOOKUP(AD7,'Fatores PMC'!$B:$E,4,0))))</f>
        <v>23.288887040649048</v>
      </c>
      <c r="HL7" s="99">
        <f>GK7/IF($M7="Positiva",VLOOKUP(AE7,'Fatores PMC'!$B:$E,2,0),IF($M7="Negativa",VLOOKUP(AE7,'Fatores PMC'!$B:$E,3,0),IF($M7="Neutra",VLOOKUP(AE7,'Fatores PMC'!$B:$E,4,0))))</f>
        <v>22.44712441910567</v>
      </c>
      <c r="HM7" s="99">
        <f>GL7/IF($M7="Positiva",VLOOKUP(AF7,'Fatores PMC'!$B:$E,2,0),IF($M7="Negativa",VLOOKUP(AF7,'Fatores PMC'!$B:$E,3,0),IF($M7="Neutra",VLOOKUP(AF7,'Fatores PMC'!$B:$E,4,0))))</f>
        <v>22.44712441910567</v>
      </c>
      <c r="HN7" s="99">
        <f>GM7/IF($M7="Positiva",VLOOKUP(AG7,'Fatores PMC'!$B:$E,2,0),IF($M7="Negativa",VLOOKUP(AG7,'Fatores PMC'!$B:$E,3,0),IF($M7="Neutra",VLOOKUP(AG7,'Fatores PMC'!$B:$E,4,0))))</f>
        <v>23.001377209807714</v>
      </c>
      <c r="HO7" s="99">
        <f>GN7/IF($M7="Positiva",VLOOKUP(AH7,'Fatores PMC'!$B:$E,2,0),IF($M7="Negativa",VLOOKUP(AH7,'Fatores PMC'!$B:$E,3,0),IF($M7="Neutra",VLOOKUP(AH7,'Fatores PMC'!$B:$E,4,0))))</f>
        <v>24.196244800618143</v>
      </c>
      <c r="HP7" s="99">
        <f>GO7/IF($M7="Positiva",VLOOKUP(AI7,'Fatores PMC'!$B:$E,2,0),IF($M7="Negativa",VLOOKUP(AI7,'Fatores PMC'!$B:$E,3,0),IF($M7="Neutra",VLOOKUP(AI7,'Fatores PMC'!$B:$E,4,0))))</f>
        <v>22.720865405511272</v>
      </c>
      <c r="HQ7" s="99">
        <f>GP7/IF($M7="Positiva",VLOOKUP(AJ7,'Fatores PMC'!$B:$E,2,0),IF($M7="Negativa",VLOOKUP(AJ7,'Fatores PMC'!$B:$E,3,0),IF($M7="Neutra",VLOOKUP(AJ7,'Fatores PMC'!$B:$E,4,0))))</f>
        <v>22.44712441910567</v>
      </c>
      <c r="HR7" s="99">
        <f>GQ7/IF($M7="Positiva",VLOOKUP(AK7,'Fatores PMC'!$B:$E,2,0),IF($M7="Negativa",VLOOKUP(AK7,'Fatores PMC'!$B:$E,3,0),IF($M7="Neutra",VLOOKUP(AK7,'Fatores PMC'!$B:$E,4,0))))</f>
        <v>22.44712441910567</v>
      </c>
      <c r="HS7" s="99">
        <f>GR7/IF($M7="Positiva",VLOOKUP(AL7,'Fatores PMC'!$B:$E,2,0),IF($M7="Negativa",VLOOKUP(AL7,'Fatores PMC'!$B:$E,3,0),IF($M7="Neutra",VLOOKUP(AL7,'Fatores PMC'!$B:$E,4,0))))</f>
        <v>23.001377209807714</v>
      </c>
      <c r="HT7" s="99">
        <f>GS7/IF($M7="Positiva",VLOOKUP(AM7,'Fatores PMC'!$B:$E,2,0),IF($M7="Negativa",VLOOKUP(AM7,'Fatores PMC'!$B:$E,3,0),IF($M7="Neutra",VLOOKUP(AM7,'Fatores PMC'!$B:$E,4,0))))</f>
        <v>23.288887040649048</v>
      </c>
      <c r="HU7" s="99">
        <f>GT7/IF($M7="Positiva",VLOOKUP(AN7,'Fatores PMC'!$B:$E,2,0),IF($M7="Negativa",VLOOKUP(AN7,'Fatores PMC'!$B:$E,3,0),IF($M7="Neutra",VLOOKUP(AN7,'Fatores PMC'!$B:$E,4,0))))</f>
        <v>23.435368459918383</v>
      </c>
      <c r="HV7" s="99">
        <f>GU7/IF($M7="Positiva",VLOOKUP(AO7,'Fatores PMC'!$B:$E,2,0),IF($M7="Negativa",VLOOKUP(AO7,'Fatores PMC'!$B:$E,3,0),IF($M7="Neutra",VLOOKUP(AO7,'Fatores PMC'!$B:$E,4,0))))</f>
        <v>24.040152455282286</v>
      </c>
      <c r="HW7" s="99">
        <f>GV7/IF($M7="Positiva",VLOOKUP(AP7,'Fatores PMC'!$B:$E,2,0),IF($M7="Negativa",VLOOKUP(AP7,'Fatores PMC'!$B:$E,3,0),IF($M7="Neutra",VLOOKUP(AP7,'Fatores PMC'!$B:$E,4,0))))</f>
        <v>23.144246011477566</v>
      </c>
      <c r="HX7" s="99">
        <f>GW7/IF($M7="Positiva",VLOOKUP(AQ7,'Fatores PMC'!$B:$E,2,0),IF($M7="Negativa",VLOOKUP(AQ7,'Fatores PMC'!$B:$E,3,0),IF($M7="Neutra",VLOOKUP(AQ7,'Fatores PMC'!$B:$E,4,0))))</f>
        <v>23.886036825236701</v>
      </c>
      <c r="HY7" s="99">
        <f>GX7/IF($M7="Positiva",VLOOKUP(AR7,'Fatores PMC'!$B:$E,2,0),IF($M7="Negativa",VLOOKUP(AR7,'Fatores PMC'!$B:$E,3,0),IF($M7="Neutra",VLOOKUP(AR7,'Fatores PMC'!$B:$E,4,0))))</f>
        <v>23.288887040649048</v>
      </c>
      <c r="HZ7" s="99">
        <f>GY7/IF($M7="Positiva",VLOOKUP(AS7,'Fatores PMC'!$B:$E,2,0),IF($M7="Negativa",VLOOKUP(AS7,'Fatores PMC'!$B:$E,3,0),IF($M7="Neutra",VLOOKUP(AS7,'Fatores PMC'!$B:$E,4,0))))</f>
        <v>23.144246011477566</v>
      </c>
      <c r="IA7" s="99">
        <f>GZ7/IF($M7="Positiva",VLOOKUP(AT7,'Fatores PMC'!$B:$E,2,0),IF($M7="Negativa",VLOOKUP(AT7,'Fatores PMC'!$B:$E,3,0),IF($M7="Neutra",VLOOKUP(AT7,'Fatores PMC'!$B:$E,4,0))))</f>
        <v>23.288887040649048</v>
      </c>
      <c r="IB7" s="99">
        <f>HA7/IF($M7="Positiva",VLOOKUP(AU7,'Fatores PMC'!$B:$E,2,0),IF($M7="Negativa",VLOOKUP(AU7,'Fatores PMC'!$B:$E,3,0),IF($M7="Neutra",VLOOKUP(AU7,'Fatores PMC'!$B:$E,4,0))))</f>
        <v>22.44712441910567</v>
      </c>
      <c r="IC7" s="99">
        <f>HB7/IF($M7="Positiva",VLOOKUP(AV7,'Fatores PMC'!$B:$E,2,0),IF($M7="Negativa",VLOOKUP(AV7,'Fatores PMC'!$B:$E,3,0),IF($M7="Neutra",VLOOKUP(AV7,'Fatores PMC'!$B:$E,4,0))))</f>
        <v>22.44712441910567</v>
      </c>
      <c r="ID7" s="99">
        <f>HC7/IF($M7="Positiva",VLOOKUP(AW7,'Fatores PMC'!$B:$E,2,0),IF($M7="Negativa",VLOOKUP(AW7,'Fatores PMC'!$B:$E,3,0),IF($M7="Neutra",VLOOKUP(AW7,'Fatores PMC'!$B:$E,4,0))))</f>
        <v>23.288887040649048</v>
      </c>
      <c r="IE7" s="99">
        <f>HD7/IF($M7="Positiva",VLOOKUP(AX7,'Fatores PMC'!$B:$E,2,0),IF($M7="Negativa",VLOOKUP(AX7,'Fatores PMC'!$B:$E,3,0),IF($M7="Neutra",VLOOKUP(AX7,'Fatores PMC'!$B:$E,4,0))))</f>
        <v>22.720865405511272</v>
      </c>
      <c r="IF7" s="99">
        <f>HE7/IF($M7="Positiva",VLOOKUP(AY7,'Fatores PMC'!$B:$E,2,0),IF($M7="Negativa",VLOOKUP(AY7,'Fatores PMC'!$B:$E,3,0),IF($M7="Neutra",VLOOKUP(AY7,'Fatores PMC'!$B:$E,4,0))))</f>
        <v>23.288887040649048</v>
      </c>
      <c r="IG7" s="111">
        <f t="shared" ref="IG7:IV34" si="100">1-((1-IG$5)/(1-IF(OR($P7=1,$P7=2,$P7=6,$P7=8),4%,IF($E7="GO",12%,"Regra MG"))))</f>
        <v>5.6818181818181879E-2</v>
      </c>
      <c r="IH7" s="111">
        <f t="shared" si="17"/>
        <v>6.8181818181818121E-2</v>
      </c>
      <c r="II7" s="111">
        <f t="shared" si="17"/>
        <v>7.9545454545454475E-2</v>
      </c>
      <c r="IJ7" s="111">
        <f t="shared" si="17"/>
        <v>8.5227272727272818E-2</v>
      </c>
      <c r="IK7" s="111">
        <f t="shared" si="17"/>
        <v>9.0909090909090828E-2</v>
      </c>
      <c r="IL7" s="111">
        <f t="shared" si="17"/>
        <v>9.6590909090909061E-2</v>
      </c>
      <c r="IM7" s="111">
        <f t="shared" si="17"/>
        <v>0.11363636363636365</v>
      </c>
      <c r="IN7" s="111">
        <f t="shared" si="17"/>
        <v>0.11931818181818177</v>
      </c>
      <c r="IO7" s="111">
        <f t="shared" si="17"/>
        <v>0.125</v>
      </c>
      <c r="IP7" s="111">
        <f t="shared" ref="IP7:IP34" si="101">IF($E7="GO",0,1-((1-IP$5)/(1-IF(OR($P7=1,$P7=2,$P7=6,$P7=8),4%,IF($E7="GO",12%,"Regra MG")))))</f>
        <v>0</v>
      </c>
      <c r="IQ7" s="111">
        <f t="shared" ref="IQ7:IQ34" si="102">IF(E7="MG",0,1-((1-IQ$5)/(1-IF(OR($P7=1,$P7=2,$P7=6,$P7=8),4%,IF($E7="GO",12%,"Regra MG")))))</f>
        <v>6.8181818181818121E-2</v>
      </c>
      <c r="IR7" s="111">
        <f t="shared" ref="IR7:IR34" si="103">IF($E7="SP",0,1-((1-IR$5)/(1-IF(OR($P7=1,$P7=2,$P7=6,$P7=8),4%,IF($E7="GO",12%,"Regra MG")))))</f>
        <v>6.8181818181818121E-2</v>
      </c>
      <c r="IS7" s="111">
        <f t="shared" si="17"/>
        <v>6.8181818181818121E-2</v>
      </c>
      <c r="IT7" s="111">
        <f t="shared" si="17"/>
        <v>7.9545454545454475E-2</v>
      </c>
      <c r="IU7" s="111">
        <f t="shared" si="17"/>
        <v>8.5227272727272818E-2</v>
      </c>
      <c r="IV7" s="111">
        <f t="shared" si="17"/>
        <v>9.0909090909090828E-2</v>
      </c>
      <c r="IW7" s="99">
        <f>VLOOKUP($C7,'Preços 18%'!$B:$G,6,0)*IF($M7="Positiva",HLOOKUP(IW$5,'Fatores PF'!$B$3:$P$15,MATCH("POSITIVA - POSITIVA",'Fatores PF'!$B$3:$B$15,0),0),IF($M7="Negativa",HLOOKUP(IW$5,'Fatores PF'!$B$3:$P$15,MATCH("NEGATIVA - NEGATIVA",'Fatores PF'!$B$3:$B$15,0),0),IF($M7="Neutra",HLOOKUP(IW$5,'Fatores PF'!$B$3:$P$15,MATCH("NEUTRA - NEUTRA",'Fatores PF'!$B$3:$B$15,0),0),"")))</f>
        <v>13.888635199999998</v>
      </c>
      <c r="IX7" s="99">
        <f>VLOOKUP($C7,'Preços 18%'!$B:$G,6,0)*IF($M7="Positiva",HLOOKUP(IX$5,'Fatores PF'!$B$3:$P$15,MATCH("POSITIVA - POSITIVA",'Fatores PF'!$B$3:$B$15,0),0),IF($M7="Negativa",HLOOKUP(IX$5,'Fatores PF'!$B$3:$P$15,MATCH("NEGATIVA - NEGATIVA",'Fatores PF'!$B$3:$B$15,0),0),IF($M7="Neutra",HLOOKUP(IX$5,'Fatores PF'!$B$3:$P$15,MATCH("NEUTRA - NEUTRA",'Fatores PF'!$B$3:$B$15,0),0),"")))</f>
        <v>15.782536920479998</v>
      </c>
      <c r="IY7" s="99">
        <f>VLOOKUP($C7,'Preços 18%'!$B:$G,6,0)*IF($M7="Positiva",HLOOKUP(IY$5,'Fatores PF'!$B$3:$P$15,MATCH("POSITIVA - POSITIVA",'Fatores PF'!$B$3:$B$15,0),0),IF($M7="Negativa",HLOOKUP(IY$5,'Fatores PF'!$B$3:$P$15,MATCH("NEGATIVA - NEGATIVA",'Fatores PF'!$B$3:$B$15,0),0),IF($M7="Neutra",HLOOKUP(IY$5,'Fatores PF'!$B$3:$P$15,MATCH("NEUTRA - NEUTRA",'Fatores PF'!$B$3:$B$15,0),0),"")))</f>
        <v>16.733298686719998</v>
      </c>
      <c r="IZ7" s="99">
        <f>VLOOKUP($C7,'Preços 18%'!$B:$G,6,0)*IF($M7="Positiva",HLOOKUP(IZ$5,'Fatores PF'!$B$3:$P$15,MATCH("POSITIVA - POSITIVA",'Fatores PF'!$B$3:$B$15,0),0),IF($M7="Negativa",HLOOKUP(IZ$5,'Fatores PF'!$B$3:$P$15,MATCH("NEGATIVA - NEGATIVA",'Fatores PF'!$B$3:$B$15,0),0),IF($M7="Neutra",HLOOKUP(IZ$5,'Fatores PF'!$B$3:$P$15,MATCH("NEUTRA - NEUTRA",'Fatores PF'!$B$3:$B$15,0),0),"")))</f>
        <v>16.834702661039998</v>
      </c>
      <c r="JA7" s="99">
        <f>VLOOKUP($C7,'Preços 18%'!$B:$G,6,0)*IF($M7="Positiva",HLOOKUP(JA$5,'Fatores PF'!$B$3:$P$15,MATCH("POSITIVA - POSITIVA",'Fatores PF'!$B$3:$B$15,0),0),IF($M7="Negativa",HLOOKUP(JA$5,'Fatores PF'!$B$3:$P$15,MATCH("NEGATIVA - NEGATIVA",'Fatores PF'!$B$3:$B$15,0),0),IF($M7="Neutra",HLOOKUP(JA$5,'Fatores PF'!$B$3:$P$15,MATCH("NEUTRA - NEUTRA",'Fatores PF'!$B$3:$B$15,0),0),"")))</f>
        <v>16.937359999999998</v>
      </c>
      <c r="JB7" s="99">
        <f>VLOOKUP($C7,'Preços 18%'!$B:$G,6,0)*IF($M7="Positiva",HLOOKUP(JB$5,'Fatores PF'!$B$3:$P$15,MATCH("POSITIVA - POSITIVA",'Fatores PF'!$B$3:$B$15,0),0),IF($M7="Negativa",HLOOKUP(JB$5,'Fatores PF'!$B$3:$P$15,MATCH("NEGATIVA - NEGATIVA",'Fatores PF'!$B$3:$B$15,0),0),IF($M7="Neutra",HLOOKUP(JB$5,'Fatores PF'!$B$3:$P$15,MATCH("NEUTRA - NEUTRA",'Fatores PF'!$B$3:$B$15,0),0),"")))</f>
        <v>17.146468646559999</v>
      </c>
      <c r="JC7" s="99">
        <f>VLOOKUP($C7,'Preços 18%'!$B:$G,6,0)*IF($M7="Positiva",HLOOKUP(JC$5,'Fatores PF'!$B$3:$P$15,MATCH("POSITIVA - POSITIVA",'Fatores PF'!$B$3:$B$15,0),0),IF($M7="Negativa",HLOOKUP(JC$5,'Fatores PF'!$B$3:$P$15,MATCH("NEGATIVA - NEGATIVA",'Fatores PF'!$B$3:$B$15,0),0),IF($M7="Neutra",HLOOKUP(JC$5,'Fatores PF'!$B$3:$P$15,MATCH("NEUTRA - NEUTRA",'Fatores PF'!$B$3:$B$15,0),0),"")))</f>
        <v>17.252970766239997</v>
      </c>
      <c r="JD7" s="99">
        <f>VLOOKUP($C7,'Preços 18%'!$B:$G,6,0)*IF($M7="Positiva",HLOOKUP(JD$5,'Fatores PF'!$B$3:$P$15,MATCH("POSITIVA - POSITIVA",'Fatores PF'!$B$3:$B$15,0),0),IF($M7="Negativa",HLOOKUP(JD$5,'Fatores PF'!$B$3:$P$15,MATCH("NEGATIVA - NEGATIVA",'Fatores PF'!$B$3:$B$15,0),0),IF($M7="Neutra",HLOOKUP(JD$5,'Fatores PF'!$B$3:$P$15,MATCH("NEUTRA - NEUTRA",'Fatores PF'!$B$3:$B$15,0),0),"")))</f>
        <v>17.360793999999995</v>
      </c>
      <c r="JE7" s="99">
        <f>VLOOKUP($C7,'Preços 18%'!$B:$G,6,0)*IF($M7="Positiva",HLOOKUP(JE$5,'Fatores PF'!$B$3:$P$15,MATCH("POSITIVA - POSITIVA",'Fatores PF'!$B$3:$B$15,0),0),IF($M7="Negativa",HLOOKUP(JE$5,'Fatores PF'!$B$3:$P$15,MATCH("NEGATIVA - NEGATIVA",'Fatores PF'!$B$3:$B$15,0),0),IF($M7="Neutra",HLOOKUP(JE$5,'Fatores PF'!$B$3:$P$15,MATCH("NEUTRA - NEUTRA",'Fatores PF'!$B$3:$B$15,0),0),"")))</f>
        <v>17.469989159919997</v>
      </c>
      <c r="JF7" s="99">
        <f>VLOOKUP($C7,'Preços 18%'!$B:$G,6,0)*IF($M7="Positiva",HLOOKUP(JF$5,'Fatores PF'!$B$3:$P$15,MATCH("POSITIVA - POSITIVA",'Fatores PF'!$B$3:$B$15,0),0),IF($M7="Negativa",HLOOKUP(JF$5,'Fatores PF'!$B$3:$P$15,MATCH("NEGATIVA - NEGATIVA",'Fatores PF'!$B$3:$B$15,0),0),IF($M7="Neutra",HLOOKUP(JF$5,'Fatores PF'!$B$3:$P$15,MATCH("NEUTRA - NEUTRA",'Fatores PF'!$B$3:$B$15,0),0),"")))</f>
        <v>17.580556246</v>
      </c>
      <c r="JG7" s="99">
        <f>VLOOKUP($C7,'Preços 18%'!$B:$G,6,0)*IF($M7="Positiva",HLOOKUP(JG$5,'Fatores PF'!$B$3:$P$15,MATCH("POSITIVA - POSITIVA",'Fatores PF'!$B$3:$B$15,0),0),IF($M7="Negativa",HLOOKUP(JG$5,'Fatores PF'!$B$3:$P$15,MATCH("NEGATIVA - NEGATIVA",'Fatores PF'!$B$3:$B$15,0),0),IF($M7="Neutra",HLOOKUP(JG$5,'Fatores PF'!$B$3:$P$15,MATCH("NEUTRA - NEUTRA",'Fatores PF'!$B$3:$B$15,0),0),"")))</f>
        <v>17.805941695519998</v>
      </c>
      <c r="JH7" s="99">
        <f>VLOOKUP($C7,'Preços 18%'!$B:$G,6,0)*IF($M7="Positiva",HLOOKUP(JH$5,'Fatores PF'!$B$3:$P$15,MATCH("POSITIVA - POSITIVA",'Fatores PF'!$B$3:$B$15,0),0),IF($M7="Negativa",HLOOKUP(JH$5,'Fatores PF'!$B$3:$P$15,MATCH("NEGATIVA - NEGATIVA",'Fatores PF'!$B$3:$B$15,0),0),IF($M7="Neutra",HLOOKUP(JH$5,'Fatores PF'!$B$3:$P$15,MATCH("NEUTRA - NEUTRA",'Fatores PF'!$B$3:$B$15,0),0),"")))</f>
        <v>17.920827808399999</v>
      </c>
      <c r="JI7" s="99">
        <f>VLOOKUP($C7,'Preços 18%'!$B:$G,6,0)*IF($M7="Positiva",HLOOKUP(JI$5,'Fatores PF'!$B$3:$P$15,MATCH("POSITIVA - POSITIVA",'Fatores PF'!$B$3:$B$15,0),0),IF($M7="Negativa",HLOOKUP(JI$5,'Fatores PF'!$B$3:$P$15,MATCH("NEGATIVA - NEGATIVA",'Fatores PF'!$B$3:$B$15,0),0),IF($M7="Neutra",HLOOKUP(JI$5,'Fatores PF'!$B$3:$P$15,MATCH("NEUTRA - NEUTRA",'Fatores PF'!$B$3:$B$15,0),0),"")))</f>
        <v>18.037187471599996</v>
      </c>
      <c r="JJ7" s="99">
        <f>VLOOKUP($C7,'Preços 18%'!$B:$G,6,0)*IF($M7="Positiva",HLOOKUP(JJ$5,'Fatores PF'!$B$3:$P$15,MATCH("POSITIVA - POSITIVA",'Fatores PF'!$B$3:$B$15,0),0),IF($M7="Negativa",HLOOKUP(JJ$5,'Fatores PF'!$B$3:$P$15,MATCH("NEGATIVA - POSITIVA",'Fatores PF'!$B$3:$B$15,0),0),IF($M7="Neutra",HLOOKUP(JJ$5,'Fatores PF'!$B$3:$P$15,MATCH("NEUTRA - POSITIVA",'Fatores PF'!$B$3:$B$15,0),0),"")))</f>
        <v>14.091544772799999</v>
      </c>
      <c r="JK7" s="99">
        <f>VLOOKUP($C7,'Preços 18%'!$B:$G,6,0)*IF($M7="Positiva",HLOOKUP(JK$5,'Fatores PF'!$B$3:$P$15,MATCH("POSITIVA - POSITIVA",'Fatores PF'!$B$3:$B$15,0),0),IF($M7="Negativa",HLOOKUP(JK$5,'Fatores PF'!$B$3:$P$15,MATCH("NEGATIVA - POSITIVA",'Fatores PF'!$B$3:$B$15,0),0),IF($M7="Neutra",HLOOKUP(JK$5,'Fatores PF'!$B$3:$P$15,MATCH("NEUTRA - POSITIVA",'Fatores PF'!$B$3:$B$15,0),0),"")))</f>
        <v>14.940445255999999</v>
      </c>
      <c r="JL7" s="99">
        <f>VLOOKUP($C7,'Preços 18%'!$B:$G,6,0)*IF($M7="Positiva",HLOOKUP(JL$5,'Fatores PF'!$B$3:$P$15,MATCH("POSITIVA - POSITIVA",'Fatores PF'!$B$3:$B$15,0),0),IF($M7="Negativa",HLOOKUP(JL$5,'Fatores PF'!$B$3:$P$15,MATCH("NEGATIVA - POSITIVA",'Fatores PF'!$B$3:$B$15,0),0),IF($M7="Neutra",HLOOKUP(JL$5,'Fatores PF'!$B$3:$P$15,MATCH("NEUTRA - POSITIVA",'Fatores PF'!$B$3:$B$15,0),0),"")))</f>
        <v>15.030992382559997</v>
      </c>
      <c r="JM7" s="99">
        <f>VLOOKUP($C7,'Preços 18%'!$B:$G,6,0)*IF($M7="Positiva",HLOOKUP(JM$5,'Fatores PF'!$B$3:$P$15,MATCH("POSITIVA - POSITIVA",'Fatores PF'!$B$3:$B$15,0),0),IF($M7="Negativa",HLOOKUP(JM$5,'Fatores PF'!$B$3:$P$15,MATCH("NEGATIVA - POSITIVA",'Fatores PF'!$B$3:$B$15,0),0),IF($M7="Neutra",HLOOKUP(JM$5,'Fatores PF'!$B$3:$P$15,MATCH("NEUTRA - POSITIVA",'Fatores PF'!$B$3:$B$15,0),0),"")))</f>
        <v>15.122640437519999</v>
      </c>
      <c r="JN7" s="99">
        <f>VLOOKUP($C7,'Preços 18%'!$B:$G,6,0)*IF($M7="Positiva",HLOOKUP(JN$5,'Fatores PF'!$B$3:$P$15,MATCH("POSITIVA - POSITIVA",'Fatores PF'!$B$3:$B$15,0),0),IF($M7="Negativa",HLOOKUP(JN$5,'Fatores PF'!$B$3:$P$15,MATCH("NEGATIVA - POSITIVA",'Fatores PF'!$B$3:$B$15,0),0),IF($M7="Neutra",HLOOKUP(JN$5,'Fatores PF'!$B$3:$P$15,MATCH("NEUTRA - POSITIVA",'Fatores PF'!$B$3:$B$15,0),0),"")))</f>
        <v>15.309340956799998</v>
      </c>
      <c r="JO7" s="99">
        <f>VLOOKUP($C7,'Preços 18%'!$B:$G,6,0)*IF($M7="Positiva",HLOOKUP(JO$5,'Fatores PF'!$B$3:$P$15,MATCH("POSITIVA - POSITIVA",'Fatores PF'!$B$3:$B$15,0),0),IF($M7="Negativa",HLOOKUP(JO$5,'Fatores PF'!$B$3:$P$15,MATCH("NEGATIVA - POSITIVA",'Fatores PF'!$B$3:$B$15,0),0),IF($M7="Neutra",HLOOKUP(JO$5,'Fatores PF'!$B$3:$P$15,MATCH("NEUTRA - POSITIVA",'Fatores PF'!$B$3:$B$15,0),0),"")))</f>
        <v>15.404427295839998</v>
      </c>
      <c r="JP7" s="99">
        <f>VLOOKUP($C7,'Preços 18%'!$B:$G,6,0)*IF($M7="Positiva",HLOOKUP(JP$5,'Fatores PF'!$B$3:$P$15,MATCH("POSITIVA - POSITIVA",'Fatores PF'!$B$3:$B$15,0),0),IF($M7="Negativa",HLOOKUP(JP$5,'Fatores PF'!$B$3:$P$15,MATCH("NEGATIVA - POSITIVA",'Fatores PF'!$B$3:$B$15,0),0),IF($M7="Neutra",HLOOKUP(JP$5,'Fatores PF'!$B$3:$P$15,MATCH("NEUTRA - POSITIVA",'Fatores PF'!$B$3:$B$15,0),0),"")))</f>
        <v>15.500699250079998</v>
      </c>
      <c r="JQ7" s="99">
        <f>VLOOKUP($C7,'Preços 18%'!$B:$G,6,0)*IF($M7="Positiva",HLOOKUP(JQ$5,'Fatores PF'!$B$3:$P$15,MATCH("POSITIVA - POSITIVA",'Fatores PF'!$B$3:$B$15,0),0),IF($M7="Negativa",HLOOKUP(JQ$5,'Fatores PF'!$B$3:$P$15,MATCH("NEGATIVA - POSITIVA",'Fatores PF'!$B$3:$B$15,0),0),IF($M7="Neutra",HLOOKUP(JQ$5,'Fatores PF'!$B$3:$P$15,MATCH("NEUTRA - POSITIVA",'Fatores PF'!$B$3:$B$15,0),0),"")))</f>
        <v>15.696918565679999</v>
      </c>
      <c r="JR7" s="99">
        <f>VLOOKUP($C7,'Preços 18%'!$B:$G,6,0)*IF($M7="Positiva",HLOOKUP(JR$5,'Fatores PF'!$B$3:$P$15,MATCH("POSITIVA - POSITIVA",'Fatores PF'!$B$3:$B$15,0),0),IF($M7="Negativa",HLOOKUP(JR$5,'Fatores PF'!$B$3:$P$15,MATCH("NEGATIVA - POSITIVA",'Fatores PF'!$B$3:$B$15,0),0),IF($M7="Neutra",HLOOKUP(JR$5,'Fatores PF'!$B$3:$P$15,MATCH("NEUTRA - POSITIVA",'Fatores PF'!$B$3:$B$15,0),0),"")))</f>
        <v>15.898151339839998</v>
      </c>
      <c r="JS7" s="99">
        <f>IW7/IF($M7="Positiva",VLOOKUP(JS$5,'Fatores PMC'!$B:$E,2,0),IF($M7="Negativa",VLOOKUP(JS$5,'Fatores PMC'!$B:$E,3,0),IF($M7="Neutra",VLOOKUP(Y7,'Fatores PMC'!$B:$E,4,0))))</f>
        <v>18.631109632519241</v>
      </c>
      <c r="JT7" s="99">
        <f>IX7/IF($M7="Positiva",VLOOKUP(JT$5,'Fatores PMC'!$B:$E,2,0),IF($M7="Negativa",VLOOKUP(JT$5,'Fatores PMC'!$B:$E,3,0),IF($M7="Neutra",VLOOKUP(Z7,'Fatores PMC'!$B:$E,4,0))))</f>
        <v>21.171711360432703</v>
      </c>
      <c r="JU7" s="99">
        <f>IY7/IF($M7="Positiva",VLOOKUP(JU$5,'Fatores PMC'!$B:$E,2,0),IF($M7="Negativa",VLOOKUP(JU$5,'Fatores PMC'!$B:$E,3,0),IF($M7="Neutra",VLOOKUP(AA7,'Fatores PMC'!$B:$E,4,0))))</f>
        <v>22.44712441910567</v>
      </c>
      <c r="JV7" s="99">
        <f>IZ7/IF($M7="Positiva",VLOOKUP(JV$5,'Fatores PMC'!$B:$E,2,0),IF($M7="Negativa",VLOOKUP(JV$5,'Fatores PMC'!$B:$E,3,0),IF($M7="Neutra",VLOOKUP(AB7,'Fatores PMC'!$B:$E,4,0))))</f>
        <v>22.583154240288469</v>
      </c>
      <c r="JW7" s="99">
        <f>JA7/IF($M7="Positiva",VLOOKUP(JW$5,'Fatores PMC'!$B:$E,2,0),IF($M7="Negativa",VLOOKUP(JW$5,'Fatores PMC'!$B:$E,3,0),IF($M7="Neutra",VLOOKUP(AC7,'Fatores PMC'!$B:$E,4,0))))</f>
        <v>22.720865405511272</v>
      </c>
      <c r="JX7" s="99">
        <f>JB7/IF($M7="Positiva",VLOOKUP(JX$5,'Fatores PMC'!$B:$E,2,0),IF($M7="Negativa",VLOOKUP(JX$5,'Fatores PMC'!$B:$E,3,0),IF($M7="Neutra",VLOOKUP(AD7,'Fatores PMC'!$B:$E,4,0))))</f>
        <v>23.001377209807714</v>
      </c>
      <c r="JY7" s="99">
        <f>JC7/IF($M7="Positiva",VLOOKUP(JY$5,'Fatores PMC'!$B:$E,2,0),IF($M7="Negativa",VLOOKUP(JY$5,'Fatores PMC'!$B:$E,3,0),IF($M7="Neutra",VLOOKUP(AE7,'Fatores PMC'!$B:$E,4,0))))</f>
        <v>23.144246011477566</v>
      </c>
      <c r="JZ7" s="99">
        <f>JD7/IF($M7="Positiva",VLOOKUP(JZ$5,'Fatores PMC'!$B:$E,2,0),IF($M7="Negativa",VLOOKUP(JZ$5,'Fatores PMC'!$B:$E,3,0),IF($M7="Neutra",VLOOKUP(AF7,'Fatores PMC'!$B:$E,4,0))))</f>
        <v>23.288887040649048</v>
      </c>
      <c r="KA7" s="99">
        <f>JE7/IF($M7="Positiva",VLOOKUP(KA$5,'Fatores PMC'!$B:$E,2,0),IF($M7="Negativa",VLOOKUP(KA$5,'Fatores PMC'!$B:$E,3,0),IF($M7="Neutra",VLOOKUP(AG7,'Fatores PMC'!$B:$E,4,0))))</f>
        <v>23.435368459918383</v>
      </c>
      <c r="KB7" s="99">
        <f>JF7/IF($M7="Positiva",VLOOKUP(KB$5,'Fatores PMC'!$B:$E,2,0),IF($M7="Negativa",VLOOKUP(KB$5,'Fatores PMC'!$B:$E,3,0),IF($M7="Neutra",VLOOKUP(AH7,'Fatores PMC'!$B:$E,4,0))))</f>
        <v>23.583690269285565</v>
      </c>
      <c r="KC7" s="99">
        <f>JG7/IF($M7="Positiva",VLOOKUP(KC$5,'Fatores PMC'!$B:$E,2,0),IF($M7="Negativa",VLOOKUP(KC$5,'Fatores PMC'!$B:$E,3,0),IF($M7="Neutra",VLOOKUP(AI7,'Fatores PMC'!$B:$E,4,0))))</f>
        <v>23.886036825236701</v>
      </c>
      <c r="KD7" s="99">
        <f>JH7/IF($M7="Positiva",VLOOKUP(KD$5,'Fatores PMC'!$B:$E,2,0),IF($M7="Negativa",VLOOKUP(KD$5,'Fatores PMC'!$B:$E,3,0),IF($M7="Neutra",VLOOKUP(AJ7,'Fatores PMC'!$B:$E,4,0))))</f>
        <v>24.040152455282286</v>
      </c>
      <c r="KE7" s="99">
        <f>JI7/IF($M7="Positiva",VLOOKUP(KE$5,'Fatores PMC'!$B:$E,2,0),IF($M7="Negativa",VLOOKUP(KE$5,'Fatores PMC'!$B:$E,3,0),IF($M7="Neutra",VLOOKUP(AK7,'Fatores PMC'!$B:$E,4,0))))</f>
        <v>24.196244800618143</v>
      </c>
      <c r="KF7" s="99">
        <f>JJ7/VLOOKUP(KF$5,'Fatores PMC'!$B:$E,2,0)</f>
        <v>19.480733983449412</v>
      </c>
      <c r="KG7" s="99">
        <f>JK7/VLOOKUP(KG$5,'Fatores PMC'!$B:$E,2,0)</f>
        <v>20.65428910166197</v>
      </c>
      <c r="KH7" s="99">
        <f>JL7/VLOOKUP(KH$5,'Fatores PMC'!$B:$E,2,0)</f>
        <v>20.779465192283762</v>
      </c>
      <c r="KI7" s="99">
        <f>JM7/VLOOKUP(KI$5,'Fatores PMC'!$B:$E,2,0)</f>
        <v>20.90616325183381</v>
      </c>
      <c r="KJ7" s="99">
        <f>JN7/VLOOKUP(KJ$5,'Fatores PMC'!$B:$E,2,0)</f>
        <v>21.16426576715817</v>
      </c>
      <c r="KK7" s="99">
        <f>JO7/VLOOKUP(KK$5,'Fatores PMC'!$B:$E,2,0)</f>
        <v>21.295717052745665</v>
      </c>
      <c r="KL7" s="99">
        <f>JP7/VLOOKUP(KL$5,'Fatores PMC'!$B:$E,2,0)</f>
        <v>21.428807381794353</v>
      </c>
      <c r="KM7" s="99">
        <f>JQ7/VLOOKUP(KM$5,'Fatores PMC'!$B:$E,2,0)</f>
        <v>21.700069074621418</v>
      </c>
      <c r="KN7" s="99">
        <f>JR7/VLOOKUP(KN$5,'Fatores PMC'!$B:$E,2,0)</f>
        <v>21.978261579798662</v>
      </c>
      <c r="KO7" s="111" t="str">
        <f>IF(HLOOKUP(VLOOKUP(LEFT(KO$5,2),'%ICMS'!$B:$K,9,0),$IG$4:$IR$34,MATCH($C7,$C$4:$C$34,0),0)=FD7,"",FD7)</f>
        <v/>
      </c>
      <c r="KP7" s="111">
        <f>IF(HLOOKUP(VLOOKUP(LEFT(KP$5,2),'%ICMS'!$B:$K,9,0),$IG$4:$IR$34,MATCH($C7,$C$4:$C$34,0),0)=FE7,"",FE7)</f>
        <v>9.6590909090909061E-2</v>
      </c>
      <c r="KQ7" s="111" t="str">
        <f>IF(HLOOKUP(VLOOKUP(LEFT(KQ$5,2),'%ICMS'!$B:$K,9,0),$IG$4:$IR$34,MATCH($C7,$C$4:$C$34,0),0)=FF7,"",FF7)</f>
        <v/>
      </c>
      <c r="KR7" s="111" t="str">
        <f>IF(HLOOKUP(VLOOKUP(LEFT(KR$5,2),'%ICMS'!$B:$K,9,0),$IG$4:$IR$34,MATCH($C7,$C$4:$C$34,0),0)=FG7,"",FG7)</f>
        <v/>
      </c>
      <c r="KS7" s="111" t="str">
        <f>IF(HLOOKUP(VLOOKUP(LEFT(KS$5,2),'%ICMS'!$B:$K,9,0),$IG$4:$IR$34,MATCH($C7,$C$4:$C$34,0),0)=FH7,"",FH7)</f>
        <v/>
      </c>
      <c r="KT7" s="111" t="str">
        <f>IF(HLOOKUP(VLOOKUP(LEFT(KT$5,2),'%ICMS'!$B:$K,9,0),$IG$4:$IR$34,MATCH($C7,$C$4:$C$34,0),0)=FI7,"",FI7)</f>
        <v/>
      </c>
      <c r="KU7" s="111" t="str">
        <f>IF(HLOOKUP(VLOOKUP(LEFT(KU$5,2),'%ICMS'!$B:$K,9,0),$IG$4:$IR$34,MATCH($C7,$C$4:$C$34,0),0)=FJ7,"",FJ7)</f>
        <v/>
      </c>
      <c r="KV7" s="111" t="str">
        <f>IF(HLOOKUP(VLOOKUP(LEFT(KV$5,2),'%ICMS'!$B:$K,9,0),$IG$4:$IR$34,MATCH($C7,$C$4:$C$34,0),0)=FK7,"",FK7)</f>
        <v/>
      </c>
      <c r="KW7" s="111">
        <f>IF(HLOOKUP(VLOOKUP(LEFT(KW$5,2),'%ICMS'!$B:$K,9,0),$IG$4:$IR$34,MATCH($C7,$C$4:$C$34,0),0)=FL7,"",FL7)</f>
        <v>0</v>
      </c>
      <c r="KX7" s="111" t="str">
        <f>IF(HLOOKUP(VLOOKUP(LEFT(KX$5,2),'%ICMS'!$B:$K,9,0),$IG$4:$IR$34,MATCH($C7,$C$4:$C$34,0),0)=FM7,"",FM7)</f>
        <v/>
      </c>
      <c r="KY7" s="111" t="str">
        <f>IF(HLOOKUP(VLOOKUP(LEFT(KY$5,2),'%ICMS'!$B:$K,9,0),$IG$4:$IR$34,MATCH($C7,$C$4:$C$34,0),0)=FN7,"",FN7)</f>
        <v/>
      </c>
      <c r="KZ7" s="111" t="str">
        <f>IF(HLOOKUP(VLOOKUP(LEFT(KZ$5,2),'%ICMS'!$B:$K,9,0),$IG$4:$IR$34,MATCH($C7,$C$4:$C$34,0),0)=FO7,"",FO7)</f>
        <v/>
      </c>
      <c r="LA7" s="111" t="str">
        <f>IF(HLOOKUP(VLOOKUP(LEFT(LA$5,2),'%ICMS'!$B:$K,9,0),$IG$4:$IR$34,MATCH($C7,$C$4:$C$34,0),0)=FP7,"",FP7)</f>
        <v/>
      </c>
      <c r="LB7" s="111" t="str">
        <f>IF(HLOOKUP(VLOOKUP(LEFT(LB$5,2),'%ICMS'!$B:$K,9,0),$IG$4:$IR$34,MATCH($C7,$C$4:$C$34,0),0)=FQ7,"",FQ7)</f>
        <v/>
      </c>
      <c r="LC7" s="111" t="str">
        <f>IF(HLOOKUP(VLOOKUP(LEFT(LC$5,2),'%ICMS'!$B:$K,9,0),$IG$4:$IR$34,MATCH($C7,$C$4:$C$34,0),0)=FR7,"",FR7)</f>
        <v/>
      </c>
      <c r="LD7" s="111" t="str">
        <f>IF(HLOOKUP(VLOOKUP(LEFT(LD$5,2),'%ICMS'!$B:$K,9,0),$IG$4:$IR$34,MATCH($C7,$C$4:$C$34,0),0)=FS7,"",FS7)</f>
        <v/>
      </c>
      <c r="LE7" s="111" t="str">
        <f>IF(HLOOKUP(VLOOKUP(LEFT(LE$5,2),'%ICMS'!$B:$K,9,0),$IG$4:$IR$34,MATCH($C7,$C$4:$C$34,0),0)=FT7,"",FT7)</f>
        <v/>
      </c>
      <c r="LF7" s="111" t="str">
        <f>IF(HLOOKUP(VLOOKUP(LEFT(LF$5,2),'%ICMS'!$B:$K,9,0),$IG$4:$IR$34,MATCH($C7,$C$4:$C$34,0),0)=FU7,"",FU7)</f>
        <v/>
      </c>
      <c r="LG7" s="111" t="str">
        <f>IF(HLOOKUP(VLOOKUP(LEFT(LG$5,2),'%ICMS'!$B:$K,9,0),$IG$4:$IR$34,MATCH($C7,$C$4:$C$34,0),0)=FV7,"",FV7)</f>
        <v/>
      </c>
      <c r="LH7" s="111" t="str">
        <f>IF(HLOOKUP(VLOOKUP(LEFT(LH$5,2),'%ICMS'!$B:$K,9,0),$IG$4:$IR$34,MATCH($C7,$C$4:$C$34,0),0)=FW7,"",FW7)</f>
        <v/>
      </c>
      <c r="LI7" s="111" t="str">
        <f>IF(HLOOKUP(VLOOKUP(LEFT(LI$5,2),'%ICMS'!$B:$K,9,0),$IG$4:$IR$34,MATCH($C7,$C$4:$C$34,0),0)=FX7,"",FX7)</f>
        <v/>
      </c>
      <c r="LJ7" s="111" t="str">
        <f>IF(HLOOKUP(VLOOKUP(LEFT(LJ$5,2),'%ICMS'!$B:$K,9,0),$IG$4:$IR$34,MATCH($C7,$C$4:$C$34,0),0)=FY7,"",FY7)</f>
        <v/>
      </c>
      <c r="LK7" s="111" t="str">
        <f>IF(HLOOKUP(VLOOKUP(LEFT(LK$5,2),'%ICMS'!$B:$K,9,0),$IG$4:$IR$34,MATCH($C7,$C$4:$C$34,0),0)=FZ7,"",FZ7)</f>
        <v/>
      </c>
      <c r="LL7" s="111" t="str">
        <f>IF(HLOOKUP(VLOOKUP(LEFT(LL$5,2),'%ICMS'!$B:$K,9,0),$IG$4:$IR$34,MATCH($C7,$C$4:$C$34,0),0)=GA7,"",GA7)</f>
        <v/>
      </c>
      <c r="LM7" s="111" t="str">
        <f>IF(HLOOKUP(VLOOKUP(LEFT(LM$5,2),'%ICMS'!$B:$K,9,0),$IG$4:$IR$34,MATCH($C7,$C$4:$C$34,0),0)=GB7,"",GB7)</f>
        <v/>
      </c>
      <c r="LN7" s="111" t="str">
        <f>IF(HLOOKUP(VLOOKUP(LEFT(LN$5,2),'%ICMS'!$B:$K,9,0),$IG$4:$IR$34,MATCH($C7,$C$4:$C$34,0),0)=GC7,"",GC7)</f>
        <v/>
      </c>
      <c r="LO7" s="111" t="str">
        <f>IFERROR(IF(AND(VLOOKUP(LEFT(LO$5,2),'%ICMS'!$B$2:$I$29,8,0)=AY7,HLOOKUP(AY7,$IG$5:$IO$34,MATCH($C7,$C$5:$C$34,0),0)=GD7),"",GD7),GD7)</f>
        <v/>
      </c>
      <c r="LP7" s="99" t="str">
        <f>IF(VLOOKUP(LEFT($LP$5,2),'%ICMS'!$B$2:$I$29,8,0)=Y7,"",GE7)</f>
        <v/>
      </c>
      <c r="LQ7" s="99" t="str">
        <f>IF(VLOOKUP(LEFT($LQ$5,2),'%ICMS'!$B$2:$I$29,8,0)=Z7,"",GF7)</f>
        <v/>
      </c>
      <c r="LR7" s="99" t="str">
        <f>IF(VLOOKUP(LEFT($LR$5,2),'%ICMS'!$B$2:$I$29,8,0)=AA7,"",GG7)</f>
        <v/>
      </c>
      <c r="LS7" s="99" t="str">
        <f>IF(VLOOKUP(LEFT($LS$5,2),'%ICMS'!$B$2:$I$29,8,0)=AB7,"",GH7)</f>
        <v/>
      </c>
      <c r="LT7" s="99" t="str">
        <f>IF(VLOOKUP(LEFT($LT$5,2),'%ICMS'!$B$2:$I$29,8,0)=AC7,"",GI7)</f>
        <v/>
      </c>
      <c r="LU7" s="99" t="str">
        <f>IF(VLOOKUP(LEFT($LU$5,2),'%ICMS'!$B$2:$I$29,8,0)=AD7,"",GJ7)</f>
        <v/>
      </c>
      <c r="LV7" s="99" t="str">
        <f>IF(VLOOKUP(LEFT($LV$5,2),'%ICMS'!$B$2:$I$29,8,0)=AE7,"",GK7)</f>
        <v/>
      </c>
      <c r="LW7" s="99" t="str">
        <f>IF(VLOOKUP(LEFT($LW$5,2),'%ICMS'!$B$2:$I$29,8,0)=AF7,"",GL7)</f>
        <v/>
      </c>
      <c r="LX7" s="99" t="str">
        <f>IF(VLOOKUP(LEFT($LX$5,2),'%ICMS'!$B$2:$I$29,8,0)=AG7,"",GM7)</f>
        <v/>
      </c>
      <c r="LY7" s="99" t="str">
        <f>IF(VLOOKUP(LEFT($LY$5,2),'%ICMS'!$B$2:$I$29,8,0)=AH7,"",GN7)</f>
        <v/>
      </c>
      <c r="LZ7" s="99" t="str">
        <f>IF(VLOOKUP(LEFT($LZ$5,2),'%ICMS'!$B$2:$I$29,8,0)=AI7,"",GO7)</f>
        <v/>
      </c>
      <c r="MA7" s="99" t="str">
        <f>IF(VLOOKUP(LEFT($MA$5,2),'%ICMS'!$B$2:$I$29,8,0)=AJ7,"",GP7)</f>
        <v/>
      </c>
      <c r="MB7" s="99" t="str">
        <f>IF(VLOOKUP(LEFT($MB$5,2),'%ICMS'!$B$2:$I$29,8,0)=AK7,"",GQ7)</f>
        <v/>
      </c>
      <c r="MC7" s="99" t="str">
        <f>IF(VLOOKUP(LEFT($MC$5,2),'%ICMS'!$B$2:$I$29,8,0)=AL7,"",GR7)</f>
        <v/>
      </c>
      <c r="MD7" s="99" t="str">
        <f>IF(VLOOKUP(LEFT($MD$5,2),'%ICMS'!$B$2:$I$29,8,0)=AM7,"",GS7)</f>
        <v/>
      </c>
      <c r="ME7" s="99" t="str">
        <f>IF(VLOOKUP(LEFT($ME$5,2),'%ICMS'!$B$2:$I$29,8,0)=AN7,"",GT7)</f>
        <v/>
      </c>
      <c r="MF7" s="99" t="str">
        <f>IF(VLOOKUP(LEFT($MF$5,2),'%ICMS'!$B$2:$I$29,8,0)=AO7,"",GU7)</f>
        <v/>
      </c>
      <c r="MG7" s="99" t="str">
        <f>IF(VLOOKUP(LEFT($MG$5,2),'%ICMS'!$B$2:$I$29,8,0)=AP7,"",GV7)</f>
        <v/>
      </c>
      <c r="MH7" s="99" t="str">
        <f>IF(VLOOKUP(LEFT($MH$5,2),'%ICMS'!$B$2:$I$29,8,0)=AQ7,"",GW7)</f>
        <v/>
      </c>
      <c r="MI7" s="99" t="str">
        <f>IF(VLOOKUP(LEFT($MI$5,2),'%ICMS'!$B$2:$I$29,8,0)=AR7,"",GX7)</f>
        <v/>
      </c>
      <c r="MJ7" s="99" t="str">
        <f>IF(VLOOKUP(LEFT($MJ$5,2),'%ICMS'!$B$2:$I$29,8,0)=AS7,"",GY7)</f>
        <v/>
      </c>
      <c r="MK7" s="99" t="str">
        <f>IF(VLOOKUP(LEFT($MK$5,2),'%ICMS'!$B$2:$I$29,8,0)=AT7,"",GZ7)</f>
        <v/>
      </c>
      <c r="ML7" s="99" t="str">
        <f>IF(VLOOKUP(LEFT($ML$5,2),'%ICMS'!$B$2:$I$29,8,0)=AU7,"",HA7)</f>
        <v/>
      </c>
      <c r="MM7" s="99" t="str">
        <f>IF(VLOOKUP(LEFT($MM$5,2),'%ICMS'!$B$2:$I$29,8,0)=AV7,"",HB7)</f>
        <v/>
      </c>
      <c r="MN7" s="99" t="str">
        <f>IF(VLOOKUP(LEFT($MN$5,2),'%ICMS'!$B$2:$I$29,8,0)=AW7,"",HC7)</f>
        <v/>
      </c>
      <c r="MO7" s="99" t="str">
        <f>IF(VLOOKUP(LEFT($MO$5,2),'%ICMS'!$B$2:$I$29,8,0)=AX7,"",HD7)</f>
        <v/>
      </c>
      <c r="MP7" s="99" t="str">
        <f>IF(VLOOKUP(LEFT($MP$5,2),'%ICMS'!$B$2:$I$29,8,0)=AY7,"",HE7)</f>
        <v/>
      </c>
      <c r="MQ7" s="99" t="str">
        <f>IF(VLOOKUP(LEFT($MQ$5,2),'%ICMS'!$B$2:$I$29,8,0)=Y7,"",HF7)</f>
        <v/>
      </c>
      <c r="MR7" s="99" t="str">
        <f>IF(VLOOKUP(LEFT($MR$5,2),'%ICMS'!$B$2:$I$29,8,0)=Z7,"",HG7)</f>
        <v/>
      </c>
      <c r="MS7" s="99" t="str">
        <f>IF(VLOOKUP(LEFT($MS$5,2),'%ICMS'!$B$2:$I$29,8,0)=AA7,"",HH7)</f>
        <v/>
      </c>
      <c r="MT7" s="99" t="str">
        <f>IF(VLOOKUP(LEFT($MT$5,2),'%ICMS'!$B$2:$I$29,8,0)=AB7,"",HI7)</f>
        <v/>
      </c>
      <c r="MU7" s="99" t="str">
        <f>IF(VLOOKUP(LEFT($MU$5,2),'%ICMS'!$B$2:$I$29,8,0)=AC7,"",HJ7)</f>
        <v/>
      </c>
      <c r="MV7" s="99" t="str">
        <f>IF(VLOOKUP(LEFT($MV$5,2),'%ICMS'!$B$2:$I$29,8,0)=AD7,"",HK7)</f>
        <v/>
      </c>
      <c r="MW7" s="99" t="str">
        <f>IF(VLOOKUP(LEFT($MW$5,2),'%ICMS'!$B$2:$I$29,8,0)=AE7,"",HL7)</f>
        <v/>
      </c>
      <c r="MX7" s="99" t="str">
        <f>IF(VLOOKUP(LEFT($MX$5,2),'%ICMS'!$B$2:$I$29,8,0)=AF7,"",HM7)</f>
        <v/>
      </c>
      <c r="MY7" s="99" t="str">
        <f>IF(VLOOKUP(LEFT($MY$5,2),'%ICMS'!$B$2:$I$29,8,0)=AG7,"",HN7)</f>
        <v/>
      </c>
      <c r="MZ7" s="99" t="str">
        <f>IF(VLOOKUP(LEFT($MZ$5,2),'%ICMS'!$B$2:$I$29,8,0)=AH7,"",HO7)</f>
        <v/>
      </c>
      <c r="NA7" s="99" t="str">
        <f>IF(VLOOKUP(LEFT($NA$5,2),'%ICMS'!$B$2:$I$29,8,0)=AI7,"",HP7)</f>
        <v/>
      </c>
      <c r="NB7" s="99" t="str">
        <f>IF(VLOOKUP(LEFT($NB$5,2),'%ICMS'!$B$2:$I$29,8,0)=AJ7,"",HQ7)</f>
        <v/>
      </c>
      <c r="NC7" s="99" t="str">
        <f>IF(VLOOKUP(LEFT($NC$5,2),'%ICMS'!$B$2:$I$29,8,0)=AK7,"",HR7)</f>
        <v/>
      </c>
      <c r="ND7" s="99" t="str">
        <f>IF(VLOOKUP(LEFT($ND$5,2),'%ICMS'!$B$2:$I$29,8,0)=AL7,"",HS7)</f>
        <v/>
      </c>
      <c r="NE7" s="99" t="str">
        <f>IF(VLOOKUP(LEFT($NE$5,2),'%ICMS'!$B$2:$I$29,8,0)=AM7,"",HT7)</f>
        <v/>
      </c>
      <c r="NF7" s="99" t="str">
        <f>IF(VLOOKUP(LEFT($NF$5,2),'%ICMS'!$B$2:$I$29,8,0)=AN7,"",HU7)</f>
        <v/>
      </c>
      <c r="NG7" s="99" t="str">
        <f>IF(VLOOKUP(LEFT($NG$5,2),'%ICMS'!$B$2:$I$29,8,0)=AO7,"",HV7)</f>
        <v/>
      </c>
      <c r="NH7" s="99" t="str">
        <f>IF(VLOOKUP(LEFT($NH$5,2),'%ICMS'!$B$2:$I$29,8,0)=AP7,"",HW7)</f>
        <v/>
      </c>
      <c r="NI7" s="99" t="str">
        <f>IF(VLOOKUP(LEFT($NI$5,2),'%ICMS'!$B$2:$I$29,8,0)=AQ7,"",HX7)</f>
        <v/>
      </c>
      <c r="NJ7" s="99" t="str">
        <f>IF(VLOOKUP(LEFT($NJ$5,2),'%ICMS'!$B$2:$I$29,8,0)=AR7,"",HY7)</f>
        <v/>
      </c>
      <c r="NK7" s="99" t="str">
        <f>IF(VLOOKUP(LEFT($NK$5,2),'%ICMS'!$B$2:$I$29,8,0)=AS7,"",HZ7)</f>
        <v/>
      </c>
      <c r="NL7" s="99" t="str">
        <f>IF(VLOOKUP(LEFT($NL$5,2),'%ICMS'!$B$2:$I$29,8,0)=AT7,"",IA7)</f>
        <v/>
      </c>
      <c r="NM7" s="99" t="str">
        <f>IF(VLOOKUP(LEFT($NM$5,2),'%ICMS'!$B$2:$I$29,8,0)=AU7,"",IB7)</f>
        <v/>
      </c>
      <c r="NN7" s="99" t="str">
        <f>IF(VLOOKUP(LEFT($NN$5,2),'%ICMS'!$B$2:$I$29,8,0)=AV7,"",IC7)</f>
        <v/>
      </c>
      <c r="NO7" s="99" t="str">
        <f>IF(FB7="PMPF",U7,IF(VLOOKUP(LEFT($NO$5,2),'%ICMS'!$B$2:$I$29,8,0)=AW7,"",ID7))</f>
        <v/>
      </c>
      <c r="NP7" s="99" t="str">
        <f>IF(VLOOKUP(LEFT($NP$5,2),'%ICMS'!$B$2:$I$29,8,0)=AX7,"",IE7)</f>
        <v/>
      </c>
      <c r="NQ7" s="99" t="str">
        <f>IF(VLOOKUP(LEFT($NQ$5,2),'%ICMS'!$B$2:$I$29,8,0)=AY7,"",IF7)</f>
        <v/>
      </c>
      <c r="NT7" s="109">
        <v>0.08</v>
      </c>
      <c r="NU7" s="99">
        <f t="shared" si="18"/>
        <v>14.519941403882401</v>
      </c>
      <c r="NV7" s="99">
        <f t="shared" si="19"/>
        <v>14.519943263142597</v>
      </c>
      <c r="NW7" s="99">
        <f t="shared" si="20"/>
        <v>14.519936799999998</v>
      </c>
      <c r="NX7" s="99">
        <f t="shared" si="21"/>
        <v>14.5199368</v>
      </c>
      <c r="NY7" s="99">
        <f t="shared" si="22"/>
        <v>14.519943263142597</v>
      </c>
      <c r="NZ7" s="99">
        <f t="shared" si="23"/>
        <v>14.519936799999998</v>
      </c>
      <c r="OA7" s="99">
        <f t="shared" si="24"/>
        <v>14.519939633158396</v>
      </c>
      <c r="OB7" s="99">
        <f t="shared" si="25"/>
        <v>14.519939633158396</v>
      </c>
      <c r="OC7" s="99">
        <f t="shared" si="26"/>
        <v>15.774751154835199</v>
      </c>
      <c r="OD7" s="99">
        <f t="shared" si="27"/>
        <v>14.519935914637998</v>
      </c>
      <c r="OE7" s="99">
        <f t="shared" si="28"/>
        <v>14.5199368</v>
      </c>
      <c r="OF7" s="99">
        <f t="shared" si="29"/>
        <v>14.519939633158396</v>
      </c>
      <c r="OG7" s="99">
        <f t="shared" si="30"/>
        <v>14.519939633158396</v>
      </c>
      <c r="OH7" s="99">
        <f t="shared" si="31"/>
        <v>14.519941403882401</v>
      </c>
      <c r="OI7" s="99">
        <f t="shared" si="32"/>
        <v>14.519936799999998</v>
      </c>
      <c r="OJ7" s="99">
        <f t="shared" si="33"/>
        <v>14.519943263142597</v>
      </c>
      <c r="OK7" s="99">
        <f t="shared" si="34"/>
        <v>14.519943440215</v>
      </c>
      <c r="OL7" s="99">
        <f t="shared" si="35"/>
        <v>14.519943351678796</v>
      </c>
      <c r="OM7" s="99">
        <f t="shared" si="36"/>
        <v>14.519936091710397</v>
      </c>
      <c r="ON7" s="99">
        <f t="shared" si="37"/>
        <v>14.519936799999998</v>
      </c>
      <c r="OO7" s="99">
        <f t="shared" si="38"/>
        <v>14.519943351678796</v>
      </c>
      <c r="OP7" s="99">
        <f t="shared" si="39"/>
        <v>14.519936799999998</v>
      </c>
      <c r="OQ7" s="99">
        <f t="shared" si="40"/>
        <v>14.519939633158396</v>
      </c>
      <c r="OR7" s="99">
        <f t="shared" si="41"/>
        <v>14.519939633158396</v>
      </c>
      <c r="OS7" s="99">
        <f t="shared" si="42"/>
        <v>14.519936799999998</v>
      </c>
      <c r="OT7" s="99">
        <f t="shared" si="43"/>
        <v>14.5199368</v>
      </c>
      <c r="OU7" s="99">
        <f t="shared" si="44"/>
        <v>14.519936799999998</v>
      </c>
      <c r="OV7" s="99">
        <f t="shared" ref="OV7:OV34" si="104">NU7*$T7</f>
        <v>0</v>
      </c>
      <c r="OW7" s="99">
        <f t="shared" si="45"/>
        <v>0</v>
      </c>
      <c r="OX7" s="99">
        <f t="shared" si="46"/>
        <v>0</v>
      </c>
      <c r="OY7" s="99">
        <f t="shared" si="47"/>
        <v>0</v>
      </c>
      <c r="OZ7" s="99">
        <f t="shared" si="48"/>
        <v>0</v>
      </c>
      <c r="PA7" s="99">
        <f t="shared" si="49"/>
        <v>0</v>
      </c>
      <c r="PB7" s="99">
        <f t="shared" si="50"/>
        <v>0</v>
      </c>
      <c r="PC7" s="99">
        <f t="shared" si="51"/>
        <v>0</v>
      </c>
      <c r="PD7" s="99">
        <f t="shared" si="52"/>
        <v>0</v>
      </c>
      <c r="PE7" s="99">
        <f t="shared" si="53"/>
        <v>0</v>
      </c>
      <c r="PF7" s="99">
        <f t="shared" si="54"/>
        <v>0</v>
      </c>
      <c r="PG7" s="99">
        <f t="shared" si="55"/>
        <v>0</v>
      </c>
      <c r="PH7" s="99">
        <f t="shared" si="56"/>
        <v>0</v>
      </c>
      <c r="PI7" s="99">
        <f t="shared" si="57"/>
        <v>0</v>
      </c>
      <c r="PJ7" s="99">
        <f t="shared" si="58"/>
        <v>0</v>
      </c>
      <c r="PK7" s="99">
        <f t="shared" si="59"/>
        <v>0</v>
      </c>
      <c r="PL7" s="99">
        <f t="shared" si="60"/>
        <v>0</v>
      </c>
      <c r="PM7" s="99">
        <f t="shared" si="61"/>
        <v>0</v>
      </c>
      <c r="PN7" s="99">
        <f t="shared" si="62"/>
        <v>0</v>
      </c>
      <c r="PO7" s="99">
        <f t="shared" si="63"/>
        <v>0</v>
      </c>
      <c r="PP7" s="99">
        <f t="shared" si="64"/>
        <v>0</v>
      </c>
      <c r="PQ7" s="99">
        <f t="shared" si="65"/>
        <v>0</v>
      </c>
      <c r="PR7" s="99">
        <f t="shared" si="66"/>
        <v>0</v>
      </c>
      <c r="PS7" s="99">
        <f t="shared" si="67"/>
        <v>0</v>
      </c>
      <c r="PT7" s="99">
        <f t="shared" si="68"/>
        <v>0</v>
      </c>
      <c r="PU7" s="99">
        <f t="shared" si="69"/>
        <v>0</v>
      </c>
      <c r="PV7" s="99">
        <f t="shared" si="70"/>
        <v>0</v>
      </c>
      <c r="PW7" s="99">
        <f t="shared" si="71"/>
        <v>0</v>
      </c>
      <c r="PX7" s="99">
        <f t="shared" si="72"/>
        <v>0</v>
      </c>
      <c r="PY7" s="99">
        <f t="shared" si="73"/>
        <v>0</v>
      </c>
      <c r="PZ7" s="99">
        <f t="shared" si="74"/>
        <v>0</v>
      </c>
      <c r="QA7" s="99">
        <f t="shared" si="75"/>
        <v>0</v>
      </c>
      <c r="QB7" s="99">
        <f t="shared" si="76"/>
        <v>0</v>
      </c>
      <c r="QC7" s="99">
        <f t="shared" si="77"/>
        <v>0</v>
      </c>
      <c r="QD7" s="99">
        <f t="shared" si="78"/>
        <v>0</v>
      </c>
      <c r="QE7" s="99">
        <f t="shared" si="79"/>
        <v>0</v>
      </c>
      <c r="QF7" s="99">
        <f t="shared" si="80"/>
        <v>0</v>
      </c>
      <c r="QG7" s="99">
        <f t="shared" si="81"/>
        <v>0</v>
      </c>
      <c r="QH7" s="99">
        <f t="shared" si="82"/>
        <v>0</v>
      </c>
      <c r="QI7" s="99">
        <f t="shared" si="83"/>
        <v>0</v>
      </c>
      <c r="QJ7" s="99">
        <f t="shared" si="84"/>
        <v>0</v>
      </c>
      <c r="QK7" s="99">
        <f t="shared" si="85"/>
        <v>0</v>
      </c>
      <c r="QL7" s="99">
        <f t="shared" si="86"/>
        <v>0</v>
      </c>
      <c r="QM7" s="99">
        <f t="shared" si="87"/>
        <v>0</v>
      </c>
      <c r="QN7" s="99">
        <f t="shared" si="88"/>
        <v>0</v>
      </c>
      <c r="QO7" s="99">
        <f t="shared" si="89"/>
        <v>0</v>
      </c>
      <c r="QP7" s="99">
        <f t="shared" si="90"/>
        <v>0</v>
      </c>
      <c r="QQ7" s="99">
        <f t="shared" si="91"/>
        <v>0</v>
      </c>
      <c r="QR7" s="99">
        <f t="shared" si="92"/>
        <v>0</v>
      </c>
      <c r="QS7" s="99">
        <f t="shared" si="93"/>
        <v>0</v>
      </c>
      <c r="QT7" s="99">
        <f t="shared" si="94"/>
        <v>0</v>
      </c>
      <c r="QU7" s="99">
        <f t="shared" si="95"/>
        <v>0</v>
      </c>
      <c r="QV7" s="99">
        <f t="shared" si="96"/>
        <v>0</v>
      </c>
      <c r="QW7" s="99">
        <f t="shared" si="97"/>
        <v>0</v>
      </c>
      <c r="QX7" s="99">
        <f t="shared" ref="QX7:QX34" si="105">NU7+OV7+PW7</f>
        <v>14.519941403882401</v>
      </c>
      <c r="QY7" s="99">
        <f t="shared" si="98"/>
        <v>14.519943263142597</v>
      </c>
      <c r="QZ7" s="99">
        <f t="shared" si="98"/>
        <v>14.519936799999998</v>
      </c>
      <c r="RA7" s="99">
        <f t="shared" si="98"/>
        <v>14.5199368</v>
      </c>
      <c r="RB7" s="99">
        <f t="shared" si="98"/>
        <v>14.519943263142597</v>
      </c>
      <c r="RC7" s="99">
        <f t="shared" si="98"/>
        <v>14.519936799999998</v>
      </c>
      <c r="RD7" s="99">
        <f t="shared" si="98"/>
        <v>14.519939633158396</v>
      </c>
      <c r="RE7" s="99">
        <f t="shared" si="98"/>
        <v>14.519939633158396</v>
      </c>
      <c r="RF7" s="99">
        <f t="shared" si="98"/>
        <v>15.774751154835199</v>
      </c>
      <c r="RG7" s="99">
        <f t="shared" si="98"/>
        <v>14.519935914637998</v>
      </c>
      <c r="RH7" s="99">
        <f t="shared" si="98"/>
        <v>14.5199368</v>
      </c>
      <c r="RI7" s="99">
        <f t="shared" si="98"/>
        <v>14.519939633158396</v>
      </c>
      <c r="RJ7" s="99">
        <f t="shared" si="98"/>
        <v>14.519939633158396</v>
      </c>
      <c r="RK7" s="99">
        <f t="shared" si="98"/>
        <v>14.519941403882401</v>
      </c>
      <c r="RL7" s="99">
        <f t="shared" si="98"/>
        <v>14.519936799999998</v>
      </c>
      <c r="RM7" s="99">
        <f t="shared" si="98"/>
        <v>14.519943263142597</v>
      </c>
      <c r="RN7" s="99">
        <f t="shared" si="98"/>
        <v>14.519943440215</v>
      </c>
      <c r="RO7" s="99">
        <f t="shared" si="98"/>
        <v>14.519943351678796</v>
      </c>
      <c r="RP7" s="99">
        <f t="shared" si="98"/>
        <v>14.519936091710397</v>
      </c>
      <c r="RQ7" s="99">
        <f t="shared" si="98"/>
        <v>14.519936799999998</v>
      </c>
      <c r="RR7" s="99">
        <f t="shared" si="98"/>
        <v>14.519943351678796</v>
      </c>
      <c r="RS7" s="99">
        <f t="shared" si="98"/>
        <v>14.519936799999998</v>
      </c>
      <c r="RT7" s="99">
        <f t="shared" si="98"/>
        <v>14.519939633158396</v>
      </c>
      <c r="RU7" s="99">
        <f t="shared" si="98"/>
        <v>14.519939633158396</v>
      </c>
      <c r="RV7" s="99">
        <f t="shared" si="98"/>
        <v>14.519936799999998</v>
      </c>
      <c r="RW7" s="99">
        <f t="shared" si="98"/>
        <v>14.5199368</v>
      </c>
      <c r="RX7" s="99">
        <f t="shared" si="98"/>
        <v>14.519936799999998</v>
      </c>
      <c r="RY7" s="99">
        <f t="shared" ref="RY7:RY34" si="106">GE7-GE7*FD7-(GE7-GE7*FD7)*AZ7</f>
        <v>13.888639603713601</v>
      </c>
      <c r="RZ7" s="99">
        <f t="shared" ref="RZ7:RZ34" si="107">GF7-GF7*FE7-(GF7-GF7*FE7)*BA7</f>
        <v>13.888641382136397</v>
      </c>
      <c r="SA7" s="99">
        <f t="shared" ref="SA7:SA34" si="108">GG7-GG7*FF7-(GG7-GG7*FF7)*BB7</f>
        <v>13.888635199999998</v>
      </c>
      <c r="SB7" s="99">
        <f t="shared" ref="SB7:SB34" si="109">GH7-GH7*FG7-(GH7-GH7*FG7)*BC7</f>
        <v>13.8886352</v>
      </c>
      <c r="SC7" s="99">
        <f t="shared" ref="SC7:SC34" si="110">GI7-GI7*FH7-(GI7-GI7*FH7)*BD7</f>
        <v>13.888641382136397</v>
      </c>
      <c r="SD7" s="99">
        <f t="shared" ref="SD7:SD34" si="111">GJ7-GJ7*FI7-(GJ7-GJ7*FI7)*BE7</f>
        <v>13.888635199999998</v>
      </c>
      <c r="SE7" s="99">
        <f t="shared" ref="SE7:SE34" si="112">GK7-GK7*FJ7-(GK7-GK7*FJ7)*BF7</f>
        <v>13.888637909977597</v>
      </c>
      <c r="SF7" s="99">
        <f t="shared" ref="SF7:SF34" si="113">GL7-GL7*FK7-(GL7-GL7*FK7)*BG7</f>
        <v>13.888637909977597</v>
      </c>
      <c r="SG7" s="99">
        <f t="shared" ref="SG7:SG34" si="114">GM7-GM7*FL7-(GM7-GM7*FL7)*BH7</f>
        <v>13.8886396037136</v>
      </c>
      <c r="SH7" s="99">
        <f t="shared" ref="SH7:SH34" si="115">GN7-GN7*FM7-(GN7-GN7*FM7)*BI7</f>
        <v>13.888634353131998</v>
      </c>
      <c r="SI7" s="99">
        <f t="shared" ref="SI7:SI34" si="116">GO7-GO7*FN7-(GO7-GO7*FN7)*BJ7</f>
        <v>13.8886352</v>
      </c>
      <c r="SJ7" s="99">
        <f t="shared" ref="SJ7:SJ34" si="117">GP7-GP7*FO7-(GP7-GP7*FO7)*BK7</f>
        <v>13.888637909977597</v>
      </c>
      <c r="SK7" s="99">
        <f t="shared" ref="SK7:SK34" si="118">GQ7-GQ7*FP7-(GQ7-GQ7*FP7)*BL7</f>
        <v>13.888637909977597</v>
      </c>
      <c r="SL7" s="99">
        <f t="shared" ref="SL7:SL34" si="119">GR7-GR7*FQ7-(GR7-GR7*FQ7)*BM7</f>
        <v>13.888639603713601</v>
      </c>
      <c r="SM7" s="99">
        <f t="shared" ref="SM7:SM34" si="120">GS7-GS7*FR7-(GS7-GS7*FR7)*BN7</f>
        <v>13.888635199999998</v>
      </c>
      <c r="SN7" s="99">
        <f t="shared" ref="SN7:SN34" si="121">GT7-GT7*FS7-(GT7-GT7*FS7)*BO7</f>
        <v>13.888641382136397</v>
      </c>
      <c r="SO7" s="99">
        <f t="shared" ref="SO7:SO34" si="122">GU7-GU7*FT7-(GU7-GU7*FT7)*BP7</f>
        <v>13.88864155151</v>
      </c>
      <c r="SP7" s="99">
        <f t="shared" ref="SP7:SP34" si="123">GV7-GV7*FU7-(GV7-GV7*FU7)*BQ7</f>
        <v>13.888641466823197</v>
      </c>
      <c r="SQ7" s="99">
        <f t="shared" ref="SQ7:SQ34" si="124">GW7-GW7*FV7-(GW7-GW7*FV7)*BR7</f>
        <v>13.888634522505598</v>
      </c>
      <c r="SR7" s="99">
        <f t="shared" ref="SR7:SR34" si="125">GX7-GX7*FW7-(GX7-GX7*FW7)*BS7</f>
        <v>13.888635199999998</v>
      </c>
      <c r="SS7" s="99">
        <f t="shared" ref="SS7:SS34" si="126">GY7-GY7*FX7-(GY7-GY7*FX7)*BT7</f>
        <v>13.888641466823197</v>
      </c>
      <c r="ST7" s="99">
        <f t="shared" ref="ST7:ST34" si="127">GZ7-GZ7*FY7-(GZ7-GZ7*FY7)*BU7</f>
        <v>13.888635199999998</v>
      </c>
      <c r="SU7" s="99">
        <f t="shared" ref="SU7:SU34" si="128">HA7-HA7*FZ7-(HA7-HA7*FZ7)*BV7</f>
        <v>13.888637909977597</v>
      </c>
      <c r="SV7" s="99">
        <f t="shared" ref="SV7:SV34" si="129">HB7-HB7*GA7-(HB7-HB7*GA7)*BW7</f>
        <v>13.888637909977597</v>
      </c>
      <c r="SW7" s="99">
        <f t="shared" ref="SW7:SW34" si="130">HC7-HC7*GB7-(HC7-HC7*GB7)*BX7</f>
        <v>13.888635199999998</v>
      </c>
      <c r="SX7" s="99">
        <f t="shared" ref="SX7:SX34" si="131">HD7-HD7*GC7-(HD7-HD7*GC7)*BY7</f>
        <v>13.8886352</v>
      </c>
      <c r="SY7" s="99">
        <f t="shared" ref="SY7:SY34" si="132">HE7-HE7*GD7-(HE7-HE7*GD7)*BZ7</f>
        <v>13.888635199999998</v>
      </c>
    </row>
    <row r="8" spans="1:519" s="112" customFormat="1" ht="15" customHeight="1" x14ac:dyDescent="0.2">
      <c r="A8" s="9" t="s">
        <v>720</v>
      </c>
      <c r="B8" s="9" t="s">
        <v>42</v>
      </c>
      <c r="C8" s="11">
        <v>100101086</v>
      </c>
      <c r="D8" s="10" t="s">
        <v>89</v>
      </c>
      <c r="E8" s="11" t="s">
        <v>175</v>
      </c>
      <c r="F8" s="115" t="s">
        <v>44</v>
      </c>
      <c r="G8" s="11">
        <v>12</v>
      </c>
      <c r="H8" s="11" t="s">
        <v>43</v>
      </c>
      <c r="I8" s="115" t="s">
        <v>133</v>
      </c>
      <c r="J8" s="11" t="s">
        <v>133</v>
      </c>
      <c r="K8" s="116" t="s">
        <v>133</v>
      </c>
      <c r="L8" s="11" t="s">
        <v>133</v>
      </c>
      <c r="M8" s="11" t="s">
        <v>19</v>
      </c>
      <c r="N8" s="117" t="s">
        <v>70</v>
      </c>
      <c r="O8" s="117" t="s">
        <v>144</v>
      </c>
      <c r="P8" s="117">
        <v>1</v>
      </c>
      <c r="Q8" s="117" t="s">
        <v>20</v>
      </c>
      <c r="R8" s="117" t="s">
        <v>21</v>
      </c>
      <c r="S8" s="118">
        <v>0.125</v>
      </c>
      <c r="T8" s="119">
        <v>7.8E-2</v>
      </c>
      <c r="U8" s="166" t="s">
        <v>369</v>
      </c>
      <c r="V8" s="120">
        <v>0.1119</v>
      </c>
      <c r="W8" s="120">
        <v>9.5899999999999999E-2</v>
      </c>
      <c r="X8" s="120"/>
      <c r="Y8" s="120">
        <v>0.19</v>
      </c>
      <c r="Z8" s="120">
        <v>0.27</v>
      </c>
      <c r="AA8" s="120">
        <v>0.2</v>
      </c>
      <c r="AB8" s="120">
        <v>0.28999999999999998</v>
      </c>
      <c r="AC8" s="120">
        <v>0.20499999999999999</v>
      </c>
      <c r="AD8" s="120">
        <v>0.2</v>
      </c>
      <c r="AE8" s="120">
        <v>0.2</v>
      </c>
      <c r="AF8" s="120">
        <v>0.17</v>
      </c>
      <c r="AG8" s="120">
        <v>0.21</v>
      </c>
      <c r="AH8" s="120">
        <v>0.23</v>
      </c>
      <c r="AI8" s="120">
        <v>0.27</v>
      </c>
      <c r="AJ8" s="120">
        <v>0.17</v>
      </c>
      <c r="AK8" s="120">
        <v>0.17</v>
      </c>
      <c r="AL8" s="120">
        <v>0.19</v>
      </c>
      <c r="AM8" s="120">
        <v>0.2</v>
      </c>
      <c r="AN8" s="120">
        <v>0.20499999999999999</v>
      </c>
      <c r="AO8" s="120">
        <v>0.27</v>
      </c>
      <c r="AP8" s="120">
        <v>0.25</v>
      </c>
      <c r="AQ8" s="120">
        <v>0.22</v>
      </c>
      <c r="AR8" s="120">
        <v>0.2</v>
      </c>
      <c r="AS8" s="120">
        <v>0.25</v>
      </c>
      <c r="AT8" s="120">
        <v>0.2</v>
      </c>
      <c r="AU8" s="120">
        <v>0.27</v>
      </c>
      <c r="AV8" s="120">
        <v>0.25</v>
      </c>
      <c r="AW8" s="120">
        <v>0.26</v>
      </c>
      <c r="AX8" s="120">
        <v>0.18</v>
      </c>
      <c r="AY8" s="120">
        <v>0.2</v>
      </c>
      <c r="AZ8" s="120">
        <v>0.04</v>
      </c>
      <c r="BA8" s="120">
        <v>0.04</v>
      </c>
      <c r="BB8" s="120">
        <v>0.04</v>
      </c>
      <c r="BC8" s="120">
        <v>0.04</v>
      </c>
      <c r="BD8" s="120">
        <v>0.04</v>
      </c>
      <c r="BE8" s="120">
        <v>0.04</v>
      </c>
      <c r="BF8" s="120">
        <v>0.04</v>
      </c>
      <c r="BG8" s="120">
        <v>0.04</v>
      </c>
      <c r="BH8" s="120">
        <v>0.04</v>
      </c>
      <c r="BI8" s="120">
        <v>0.04</v>
      </c>
      <c r="BJ8" s="120">
        <v>0.27</v>
      </c>
      <c r="BK8" s="120">
        <v>0.04</v>
      </c>
      <c r="BL8" s="120">
        <v>0.04</v>
      </c>
      <c r="BM8" s="120">
        <v>0.04</v>
      </c>
      <c r="BN8" s="120">
        <v>0.04</v>
      </c>
      <c r="BO8" s="120">
        <v>0.04</v>
      </c>
      <c r="BP8" s="120">
        <v>0.04</v>
      </c>
      <c r="BQ8" s="120">
        <v>0.04</v>
      </c>
      <c r="BR8" s="120">
        <v>0.04</v>
      </c>
      <c r="BS8" s="120">
        <v>0.04</v>
      </c>
      <c r="BT8" s="120">
        <v>0.04</v>
      </c>
      <c r="BU8" s="120">
        <v>0.04</v>
      </c>
      <c r="BV8" s="120">
        <v>0.04</v>
      </c>
      <c r="BW8" s="120">
        <v>0.04</v>
      </c>
      <c r="BX8" s="120">
        <v>0.04</v>
      </c>
      <c r="BY8" s="120">
        <v>0.04</v>
      </c>
      <c r="BZ8" s="120">
        <v>0.04</v>
      </c>
      <c r="CA8" s="120" t="s">
        <v>369</v>
      </c>
      <c r="CB8" s="120">
        <v>0.27</v>
      </c>
      <c r="CC8" s="120" t="s">
        <v>369</v>
      </c>
      <c r="CD8" s="120">
        <v>0.28999999999999998</v>
      </c>
      <c r="CE8" s="120" t="s">
        <v>369</v>
      </c>
      <c r="CF8" s="120" t="s">
        <v>369</v>
      </c>
      <c r="CG8" s="120" t="s">
        <v>369</v>
      </c>
      <c r="CH8" s="120" t="s">
        <v>369</v>
      </c>
      <c r="CI8" s="120" t="s">
        <v>369</v>
      </c>
      <c r="CJ8" s="120" t="s">
        <v>369</v>
      </c>
      <c r="CK8" s="120">
        <v>0.27</v>
      </c>
      <c r="CL8" s="120" t="s">
        <v>369</v>
      </c>
      <c r="CM8" s="120">
        <v>0.17</v>
      </c>
      <c r="CN8" s="120" t="s">
        <v>369</v>
      </c>
      <c r="CO8" s="120" t="s">
        <v>369</v>
      </c>
      <c r="CP8" s="120" t="s">
        <v>369</v>
      </c>
      <c r="CQ8" s="120" t="s">
        <v>369</v>
      </c>
      <c r="CR8" s="120">
        <v>0.25</v>
      </c>
      <c r="CS8" s="120">
        <v>0.22</v>
      </c>
      <c r="CT8" s="120" t="s">
        <v>369</v>
      </c>
      <c r="CU8" s="120" t="s">
        <v>369</v>
      </c>
      <c r="CV8" s="120" t="s">
        <v>369</v>
      </c>
      <c r="CW8" s="120">
        <v>0.12</v>
      </c>
      <c r="CX8" s="120" t="s">
        <v>369</v>
      </c>
      <c r="CY8" s="120" t="s">
        <v>369</v>
      </c>
      <c r="CZ8" s="120">
        <v>0.18</v>
      </c>
      <c r="DA8" s="120" t="s">
        <v>369</v>
      </c>
      <c r="DB8" s="120" t="s">
        <v>369</v>
      </c>
      <c r="DC8" s="120">
        <v>0.40770000000000001</v>
      </c>
      <c r="DD8" s="120" t="s">
        <v>369</v>
      </c>
      <c r="DE8" s="120">
        <v>0.51</v>
      </c>
      <c r="DF8" s="120" t="s">
        <v>369</v>
      </c>
      <c r="DG8" s="120" t="s">
        <v>369</v>
      </c>
      <c r="DH8" s="120" t="s">
        <v>369</v>
      </c>
      <c r="DI8" s="120" t="s">
        <v>369</v>
      </c>
      <c r="DJ8" s="120" t="s">
        <v>369</v>
      </c>
      <c r="DK8" s="120" t="s">
        <v>369</v>
      </c>
      <c r="DL8" s="120">
        <v>0.45</v>
      </c>
      <c r="DM8" s="120" t="s">
        <v>369</v>
      </c>
      <c r="DN8" s="120">
        <v>0.59640000000000004</v>
      </c>
      <c r="DO8" s="120" t="s">
        <v>369</v>
      </c>
      <c r="DP8" s="120" t="s">
        <v>369</v>
      </c>
      <c r="DQ8" s="120" t="s">
        <v>369</v>
      </c>
      <c r="DR8" s="120" t="s">
        <v>369</v>
      </c>
      <c r="DS8" s="120">
        <v>0.27439999999999998</v>
      </c>
      <c r="DT8" s="120">
        <v>0.39169999999999999</v>
      </c>
      <c r="DU8" s="120" t="s">
        <v>369</v>
      </c>
      <c r="DV8" s="120" t="s">
        <v>369</v>
      </c>
      <c r="DW8" s="120" t="s">
        <v>369</v>
      </c>
      <c r="DX8" s="120">
        <v>0.59640000000000004</v>
      </c>
      <c r="DY8" s="120" t="s">
        <v>369</v>
      </c>
      <c r="DZ8" s="120" t="s">
        <v>369</v>
      </c>
      <c r="EA8" s="120">
        <v>0.66490000000000005</v>
      </c>
      <c r="EB8" s="120" t="s">
        <v>369</v>
      </c>
      <c r="EC8" s="120" t="str">
        <f t="shared" si="0"/>
        <v>N/A</v>
      </c>
      <c r="ED8" s="120">
        <f t="shared" si="1"/>
        <v>0.85122191780821921</v>
      </c>
      <c r="EE8" s="120" t="str">
        <f t="shared" si="2"/>
        <v>N/A</v>
      </c>
      <c r="EF8" s="120">
        <f t="shared" si="3"/>
        <v>1.0416901408450707</v>
      </c>
      <c r="EG8" s="120" t="str">
        <f t="shared" si="4"/>
        <v>N/A</v>
      </c>
      <c r="EH8" s="120" t="str">
        <f t="shared" si="5"/>
        <v>N/A</v>
      </c>
      <c r="EI8" s="120" t="str">
        <f t="shared" si="6"/>
        <v>N/A</v>
      </c>
      <c r="EJ8" s="120" t="str">
        <f t="shared" si="7"/>
        <v>N/A</v>
      </c>
      <c r="EK8" s="120" t="str">
        <f t="shared" si="8"/>
        <v>N/A</v>
      </c>
      <c r="EL8" s="120" t="str">
        <f t="shared" si="9"/>
        <v>N/A</v>
      </c>
      <c r="EM8" s="120">
        <f>IF(DL8="N/A","N/A",IF(DL8="PMC","PMC",IF(DL8="PMPF","PMPF",((1+DL8)*(1-BJ8)/(1-CK8))-1)))</f>
        <v>0.44999999999999996</v>
      </c>
      <c r="EN8" s="120" t="str">
        <f t="shared" si="11"/>
        <v>N/A</v>
      </c>
      <c r="EO8" s="120">
        <f t="shared" si="12"/>
        <v>0.59640000000000004</v>
      </c>
      <c r="EP8" s="120" t="str">
        <f t="shared" si="13"/>
        <v>N/A</v>
      </c>
      <c r="EQ8" s="120" t="str">
        <f t="shared" si="13"/>
        <v>N/A</v>
      </c>
      <c r="ER8" s="120" t="str">
        <f t="shared" si="13"/>
        <v>N/A</v>
      </c>
      <c r="ES8" s="120" t="str">
        <f t="shared" si="13"/>
        <v>N/A</v>
      </c>
      <c r="ET8" s="120">
        <f t="shared" si="13"/>
        <v>0.63123199999999979</v>
      </c>
      <c r="EU8" s="120">
        <f t="shared" si="13"/>
        <v>0.71286153846153821</v>
      </c>
      <c r="EV8" s="120" t="str">
        <f t="shared" si="13"/>
        <v>N/A</v>
      </c>
      <c r="EW8" s="120" t="str">
        <f t="shared" si="13"/>
        <v>N/A</v>
      </c>
      <c r="EX8" s="120" t="str">
        <f t="shared" si="13"/>
        <v>N/A</v>
      </c>
      <c r="EY8" s="120">
        <f t="shared" si="13"/>
        <v>0.74152727272727259</v>
      </c>
      <c r="EZ8" s="120" t="str">
        <f t="shared" si="13"/>
        <v>N/A</v>
      </c>
      <c r="FA8" s="120" t="str">
        <f t="shared" si="13"/>
        <v>N/A</v>
      </c>
      <c r="FB8" s="120">
        <f t="shared" si="13"/>
        <v>0.94915121951219494</v>
      </c>
      <c r="FC8" s="120" t="str">
        <f t="shared" si="13"/>
        <v>N/A</v>
      </c>
      <c r="FD8" s="122">
        <f>IF(Y8&gt;VLOOKUP(LEFT(FD$5,2),'%ICMS'!$B:$I,8,0),1-((1-VLOOKUP(LEFT(FD$5,2),'%ICMS'!$B:$I,8,0))/(1-AZ8)),1-((1-Y8)/(1-AZ8)))</f>
        <v>0.15624999999999989</v>
      </c>
      <c r="FE8" s="122">
        <f>IF(Z8&gt;VLOOKUP(LEFT(FE$5,2),'%ICMS'!$B:$I,8,0),1-((1-VLOOKUP(LEFT(FE$5,2),'%ICMS'!$B:$I,8,0))/(1-BA8)),1-((1-Z8)/(1-BA8)))</f>
        <v>0.17187499999999989</v>
      </c>
      <c r="FF8" s="122">
        <f>IF(AA8&gt;VLOOKUP(LEFT(FF$5,2),'%ICMS'!$B:$I,8,0),1-((1-VLOOKUP(LEFT(FF$5,2),'%ICMS'!$B:$I,8,0))/(1-BB8)),1-((1-AA8)/(1-BB8)))</f>
        <v>0.16666666666666663</v>
      </c>
      <c r="FG8" s="122">
        <f>IF(AB8&gt;VLOOKUP(LEFT(FG$5,2),'%ICMS'!$B:$I,8,0),1-((1-VLOOKUP(LEFT(FG$5,2),'%ICMS'!$B:$I,8,0))/(1-BC8)),1-((1-AB8)/(1-BC8)))</f>
        <v>0.14583333333333326</v>
      </c>
      <c r="FH8" s="122">
        <f>IF(AC8&gt;VLOOKUP(LEFT(FH$5,2),'%ICMS'!$B:$I,8,0),1-((1-VLOOKUP(LEFT(FH$5,2),'%ICMS'!$B:$I,8,0))/(1-BD8)),1-((1-AC8)/(1-BD8)))</f>
        <v>0.17187499999999989</v>
      </c>
      <c r="FI8" s="122">
        <f>IF(AD8&gt;VLOOKUP(LEFT(FI$5,2),'%ICMS'!$B:$I,8,0),1-((1-VLOOKUP(LEFT(FI$5,2),'%ICMS'!$B:$I,8,0))/(1-BE8)),1-((1-AD8)/(1-BE8)))</f>
        <v>0.16666666666666663</v>
      </c>
      <c r="FJ8" s="122">
        <f>IF(AE8&gt;VLOOKUP(LEFT(FJ$5,2),'%ICMS'!$B:$I,8,0),1-((1-VLOOKUP(LEFT(FJ$5,2),'%ICMS'!$B:$I,8,0))/(1-BF8)),1-((1-AE8)/(1-BF8)))</f>
        <v>0.13541666666666663</v>
      </c>
      <c r="FK8" s="122">
        <f>IF(AF8&gt;VLOOKUP(LEFT(FK$5,2),'%ICMS'!$B:$I,8,0),1-((1-VLOOKUP(LEFT(FK$5,2),'%ICMS'!$B:$I,8,0))/(1-BG8)),1-((1-AF8)/(1-BG8)))</f>
        <v>0.13541666666666663</v>
      </c>
      <c r="FL8" s="122">
        <f>IF(AG8&gt;VLOOKUP(LEFT(FL$5,2),'%ICMS'!$B:$I,8,0),1-((1-VLOOKUP(LEFT(FL$5,2),'%ICMS'!$B:$I,8,0))/(1-BH8)),1-((1-AG8)/(1-BH8)))</f>
        <v>0.15624999999999989</v>
      </c>
      <c r="FM8" s="122">
        <f>IF(AH8&gt;VLOOKUP(LEFT(FM$5,2),'%ICMS'!$B:$I,8,0),1-((1-VLOOKUP(LEFT(FM$5,2),'%ICMS'!$B:$I,8,0))/(1-BI8)),1-((1-AH8)/(1-BI8)))</f>
        <v>0.19791666666666663</v>
      </c>
      <c r="FN8" s="122">
        <f t="shared" si="15"/>
        <v>0</v>
      </c>
      <c r="FO8" s="122">
        <f>IF(AJ8&gt;VLOOKUP(LEFT(FO$5,2),'%ICMS'!$B:$I,8,0),1-((1-VLOOKUP(LEFT(FO$5,2),'%ICMS'!$B:$I,8,0))/(1-BK8)),1-((1-AJ8)/(1-BK8)))</f>
        <v>0.13541666666666663</v>
      </c>
      <c r="FP8" s="122">
        <f>IF(AK8&gt;VLOOKUP(LEFT(FP$5,2),'%ICMS'!$B:$I,8,0),1-((1-VLOOKUP(LEFT(FP$5,2),'%ICMS'!$B:$I,8,0))/(1-BL8)),1-((1-AK8)/(1-BL8)))</f>
        <v>0.13541666666666663</v>
      </c>
      <c r="FQ8" s="122">
        <f>IF(AL8&gt;VLOOKUP(LEFT(FQ$5,2),'%ICMS'!$B:$I,8,0),1-((1-VLOOKUP(LEFT(FQ$5,2),'%ICMS'!$B:$I,8,0))/(1-BM8)),1-((1-AL8)/(1-BM8)))</f>
        <v>0.15624999999999989</v>
      </c>
      <c r="FR8" s="122">
        <f>IF(AM8&gt;VLOOKUP(LEFT(FR$5,2),'%ICMS'!$B:$I,8,0),1-((1-VLOOKUP(LEFT(FR$5,2),'%ICMS'!$B:$I,8,0))/(1-BN8)),1-((1-AM8)/(1-BN8)))</f>
        <v>0.16666666666666663</v>
      </c>
      <c r="FS8" s="122">
        <f>IF(AN8&gt;VLOOKUP(LEFT(FS$5,2),'%ICMS'!$B:$I,8,0),1-((1-VLOOKUP(LEFT(FS$5,2),'%ICMS'!$B:$I,8,0))/(1-BO8)),1-((1-AN8)/(1-BO8)))</f>
        <v>0.17187499999999989</v>
      </c>
      <c r="FT8" s="122">
        <f>IF(AO8&gt;VLOOKUP(LEFT(FT$5,2),'%ICMS'!$B:$I,8,0),1-((1-VLOOKUP(LEFT(FT$5,2),'%ICMS'!$B:$I,8,0))/(1-BP8)),1-((1-AO8)/(1-BP8)))</f>
        <v>0.19270833333333326</v>
      </c>
      <c r="FU8" s="122">
        <f>IF(AP8&gt;VLOOKUP(LEFT(FU$5,2),'%ICMS'!$B:$I,8,0),1-((1-VLOOKUP(LEFT(FU$5,2),'%ICMS'!$B:$I,8,0))/(1-BQ8)),1-((1-AP8)/(1-BQ8)))</f>
        <v>0.16145833333333337</v>
      </c>
      <c r="FV8" s="122">
        <f>IF(AQ8&gt;VLOOKUP(LEFT(FV$5,2),'%ICMS'!$B:$I,8,0),1-((1-VLOOKUP(LEFT(FV$5,2),'%ICMS'!$B:$I,8,0))/(1-BR8)),1-((1-AQ8)/(1-BR8)))</f>
        <v>0.18749999999999989</v>
      </c>
      <c r="FW8" s="122">
        <f>IF(AR8&gt;VLOOKUP(LEFT(FW$5,2),'%ICMS'!$B:$I,8,0),1-((1-VLOOKUP(LEFT(FW$5,2),'%ICMS'!$B:$I,8,0))/(1-BS8)),1-((1-AR8)/(1-BS8)))</f>
        <v>0.16666666666666663</v>
      </c>
      <c r="FX8" s="122">
        <f>IF(AS8&gt;VLOOKUP(LEFT(FX$5,2),'%ICMS'!$B:$I,8,0),1-((1-VLOOKUP(LEFT(FX$5,2),'%ICMS'!$B:$I,8,0))/(1-BT8)),1-((1-AS8)/(1-BT8)))</f>
        <v>0.16145833333333337</v>
      </c>
      <c r="FY8" s="122">
        <f>IF(AT8&gt;VLOOKUP(LEFT(FY$5,2),'%ICMS'!$B:$I,8,0),1-((1-VLOOKUP(LEFT(FY$5,2),'%ICMS'!$B:$I,8,0))/(1-BU8)),1-((1-AT8)/(1-BU8)))</f>
        <v>0.16666666666666663</v>
      </c>
      <c r="FZ8" s="122">
        <f>IF(AU8&gt;VLOOKUP(LEFT(FZ$5,2),'%ICMS'!$B:$I,8,0),1-((1-VLOOKUP(LEFT(FZ$5,2),'%ICMS'!$B:$I,8,0))/(1-BV8)),1-((1-AU8)/(1-BV8)))</f>
        <v>0.13541666666666663</v>
      </c>
      <c r="GA8" s="122">
        <f>IF(AV8&gt;VLOOKUP(LEFT(GA$5,2),'%ICMS'!$B:$I,8,0),1-((1-VLOOKUP(LEFT(GA$5,2),'%ICMS'!$B:$I,8,0))/(1-BW8)),1-((1-AV8)/(1-BW8)))</f>
        <v>0.13541666666666663</v>
      </c>
      <c r="GB8" s="122">
        <f>IF(AW8&gt;VLOOKUP(LEFT(GB$5,2),'%ICMS'!$B:$I,8,0),1-((1-VLOOKUP(LEFT(GB$5,2),'%ICMS'!$B:$I,8,0))/(1-BX8)),1-((1-AW8)/(1-BX8)))</f>
        <v>0.16666666666666663</v>
      </c>
      <c r="GC8" s="122">
        <f>IF(AX8&gt;VLOOKUP(LEFT(GC$5,2),'%ICMS'!$B:$I,8,0),1-((1-VLOOKUP(LEFT(GC$5,2),'%ICMS'!$B:$I,8,0))/(1-BY8)),1-((1-AX8)/(1-BY8)))</f>
        <v>0.14583333333333326</v>
      </c>
      <c r="GD8" s="122">
        <f>IF(AY8&gt;VLOOKUP(LEFT(GD$5,2),'%ICMS'!$B:$I,8,0),1-((1-VLOOKUP(LEFT(GD$5,2),'%ICMS'!$B:$I,8,0))/(1-BZ8)),1-((1-AY8)/(1-BZ8)))</f>
        <v>0.16666666666666663</v>
      </c>
      <c r="GE8" s="102">
        <f>VLOOKUP($C8,'Preços 18%'!$B:$G,6,0)*IF($M8="Positiva",HLOOKUP(Y8,'Fatores PF (não CMED)'!$B$3:$P$15,MATCH("POSITIVA - POSITIVA",'Fatores PF (não CMED)'!$B$3:$B$15,0),0),IF($M8="Negativa",HLOOKUP(Y8,'Fatores PF (não CMED)'!$B$3:$P$15,MATCH("NEGATIVA - NEGATIVA",'Fatores PF (não CMED)'!$B$3:$B$15,0),0),IF($M8="Neutra",HLOOKUP(Y8,'Fatores PF (não CMED)'!$B$3:$P$15,MATCH("NEUTRA - NEUTRA",'Fatores PF (não CMED)'!$B$3:$B$15,0),0),"")))</f>
        <v>91.994198300000008</v>
      </c>
      <c r="GF8" s="102">
        <f>IFERROR(VLOOKUP($C8,'Preços 18%'!$B:$G,6,0)*IF($M8="Positiva",HLOOKUP(Z8,'Fatores PF (não CMED)'!$B$3:$P$15,MATCH("POSITIVA - POSITIVA",'Fatores PF (não CMED)'!$B$3:$B$15,0),0),IF($M8="Negativa",HLOOKUP(Z8,'Fatores PF (não CMED)'!$B$3:$P$15,MATCH("NEGATIVA - NEGATIVA",'Fatores PF (não CMED)'!$B$3:$B$15,0),0),IF($M8="Neutra",HLOOKUP(Z8,'Fatores PF (não CMED)'!$B$3:$P$15,MATCH("NEUTRA - NEUTRA",'Fatores PF (não CMED)'!$B$3:$B$15,0),0),""))),VLOOKUP($C8,'Preços 18%'!$B:$G,6,0)*HLOOKUP(VLOOKUP(LEFT(GF$5,2),'%ICMS'!$B:$I,8,0),'Fatores PF (não CMED)'!$B$3:$P$15,MATCH("NEGATIVA - NEGATIVA",'Fatores PF (não CMED)'!$B$3:$B$15,0),0))</f>
        <v>94.006392849295409</v>
      </c>
      <c r="GG8" s="102">
        <f>VLOOKUP($C8,'Preços 18%'!$B:$G,6,0)*IF($M8="Positiva",HLOOKUP(AA8,'Fatores PF (não CMED)'!$B$3:$P$15,MATCH("POSITIVA - POSITIVA",'Fatores PF (não CMED)'!$B$3:$B$15,0),0),IF($M8="Negativa",HLOOKUP(AA8,'Fatores PF (não CMED)'!$B$3:$P$15,MATCH("NEGATIVA - NEGATIVA",'Fatores PF (não CMED)'!$B$3:$B$15,0),0),IF($M8="Neutra",HLOOKUP(AA8,'Fatores PF (não CMED)'!$B$3:$P$15,MATCH("NEUTRA - NEUTRA",'Fatores PF (não CMED)'!$B$3:$B$15,0),0),"")))</f>
        <v>93.325946400000007</v>
      </c>
      <c r="GH8" s="102">
        <f>IFERROR(VLOOKUP($C8,'Preços 18%'!$B:$G,6,0)*IF($M8="Positiva",HLOOKUP(AB8,'Fatores PF (não CMED)'!$B$3:$P$15,MATCH("POSITIVA - POSITIVA",'Fatores PF (não CMED)'!$B$3:$B$15,0),0),IF($M8="Negativa",HLOOKUP(AB8,'Fatores PF (não CMED)'!$B$3:$P$15,MATCH("NEGATIVA - NEGATIVA",'Fatores PF (não CMED)'!$B$3:$B$15,0),0),IF($M8="Neutra",HLOOKUP(AB8,'Fatores PF (não CMED)'!$B$3:$P$15,MATCH("NEUTRA - NEUTRA",'Fatores PF (não CMED)'!$B$3:$B$15,0),0),""))),VLOOKUP($C8,'Preços 18%'!$B:$G,6,0)*HLOOKUP(VLOOKUP(LEFT(GH$5,2),'%ICMS'!$B:$I,8,0),'Fatores PF (não CMED)'!$B$3:$P$15,MATCH("NEGATIVA - NEGATIVA",'Fatores PF (não CMED)'!$B$3:$B$15,0),0))</f>
        <v>90.7</v>
      </c>
      <c r="GI8" s="102">
        <f>VLOOKUP($C8,'Preços 18%'!$B:$G,6,0)*IF($M8="Positiva",HLOOKUP(AC8,'Fatores PF (não CMED)'!$B$3:$P$15,MATCH("POSITIVA - POSITIVA",'Fatores PF (não CMED)'!$B$3:$B$15,0),0),IF($M8="Negativa",HLOOKUP(AC8,'Fatores PF (não CMED)'!$B$3:$P$15,MATCH("NEGATIVA - NEGATIVA",'Fatores PF (não CMED)'!$B$3:$B$15,0),0),IF($M8="Neutra",HLOOKUP(AC8,'Fatores PF (não CMED)'!$B$3:$P$15,MATCH("NEUTRA - NEUTRA",'Fatores PF (não CMED)'!$B$3:$B$15,0),0),"")))</f>
        <v>94.006392849295409</v>
      </c>
      <c r="GJ8" s="102">
        <f>VLOOKUP($C8,'Preços 18%'!$B:$G,6,0)*IF($M8="Positiva",HLOOKUP(AD8,'Fatores PF (não CMED)'!$B$3:$P$15,MATCH("POSITIVA - POSITIVA",'Fatores PF (não CMED)'!$B$3:$B$15,0),0),IF($M8="Negativa",HLOOKUP(AD8,'Fatores PF (não CMED)'!$B$3:$P$15,MATCH("NEGATIVA - NEGATIVA",'Fatores PF (não CMED)'!$B$3:$B$15,0),0),IF($M8="Neutra",HLOOKUP(AD8,'Fatores PF (não CMED)'!$B$3:$P$15,MATCH("NEUTRA - NEUTRA",'Fatores PF (não CMED)'!$B$3:$B$15,0),0),"")))</f>
        <v>93.325946400000007</v>
      </c>
      <c r="GK8" s="102">
        <f>VLOOKUP($C8,'Preços 18%'!$B:$G,6,0)*IF($M8="Positiva",HLOOKUP(AE8,'Fatores PF (não CMED)'!$B$3:$P$15,MATCH("POSITIVA - POSITIVA",'Fatores PF (não CMED)'!$B$3:$B$15,0),0),IF($M8="Negativa",HLOOKUP(AE8,'Fatores PF (não CMED)'!$B$3:$P$15,MATCH("NEGATIVA - NEGATIVA",'Fatores PF (não CMED)'!$B$3:$B$15,0),0),IF($M8="Neutra",HLOOKUP(AE8,'Fatores PF (não CMED)'!$B$3:$P$15,MATCH("NEUTRA - NEUTRA",'Fatores PF (não CMED)'!$B$3:$B$15,0),0),"")))</f>
        <v>93.325946400000007</v>
      </c>
      <c r="GL8" s="102">
        <f>VLOOKUP($C8,'Preços 18%'!$B:$G,6,0)*IF($M8="Positiva",HLOOKUP(AF8,'Fatores PF (não CMED)'!$B$3:$P$15,MATCH("POSITIVA - POSITIVA",'Fatores PF (não CMED)'!$B$3:$B$15,0),0),IF($M8="Negativa",HLOOKUP(AF8,'Fatores PF (não CMED)'!$B$3:$P$15,MATCH("NEGATIVA - NEGATIVA",'Fatores PF (não CMED)'!$B$3:$B$15,0),0),IF($M8="Neutra",HLOOKUP(AF8,'Fatores PF (não CMED)'!$B$3:$P$15,MATCH("NEUTRA - NEUTRA",'Fatores PF (não CMED)'!$B$3:$B$15,0),0),"")))</f>
        <v>89.441809599999999</v>
      </c>
      <c r="GM8" s="102">
        <f>VLOOKUP($C8,'Preços 18%'!$B:$G,6,0)*IF($M8="Positiva",HLOOKUP(AG8,'Fatores PF (não CMED)'!$B$3:$P$15,MATCH("POSITIVA - POSITIVA",'Fatores PF (não CMED)'!$B$3:$B$15,0),0),IF($M8="Negativa",HLOOKUP(AG8,'Fatores PF (não CMED)'!$B$3:$P$15,MATCH("NEGATIVA - NEGATIVA",'Fatores PF (não CMED)'!$B$3:$B$15,0),0),IF($M8="Neutra",HLOOKUP(AG8,'Fatores PF (não CMED)'!$B$3:$P$15,MATCH("NEUTRA - NEUTRA",'Fatores PF (não CMED)'!$B$3:$B$15,0),0),"")))</f>
        <v>94.696876900000007</v>
      </c>
      <c r="GN8" s="102">
        <f>VLOOKUP($C8,'Preços 18%'!$B:$G,6,0)*IF($M8="Positiva",HLOOKUP(AH8,'Fatores PF (não CMED)'!$B$3:$P$15,MATCH("POSITIVA - POSITIVA",'Fatores PF (não CMED)'!$B$3:$B$15,0),0),IF($M8="Negativa",HLOOKUP(AH8,'Fatores PF (não CMED)'!$B$3:$P$15,MATCH("NEGATIVA - NEGATIVA",'Fatores PF (não CMED)'!$B$3:$B$15,0),0),IF($M8="Neutra",HLOOKUP(AH8,'Fatores PF (não CMED)'!$B$3:$P$15,MATCH("NEUTRA - NEUTRA",'Fatores PF (não CMED)'!$B$3:$B$15,0),0),"")))</f>
        <v>97.563541100000009</v>
      </c>
      <c r="GO8" s="102">
        <f>IFERROR(VLOOKUP($C8,'Preços 18%'!$B:$G,6,0)*IF($M8="Positiva",HLOOKUP(AI8,'Fatores PF (não CMED)'!$B$3:$P$15,MATCH("POSITIVA - POSITIVA",'Fatores PF (não CMED)'!$B$3:$B$15,0),0),IF($M8="Negativa",HLOOKUP(AI8,'Fatores PF (não CMED)'!$B$3:$P$15,MATCH("NEGATIVA - NEGATIVA",'Fatores PF (não CMED)'!$B$3:$B$15,0),0),IF($M8="Neutra",HLOOKUP(AI8,'Fatores PF (não CMED)'!$B$3:$P$15,MATCH("NEUTRA - NEUTRA",'Fatores PF (não CMED)'!$B$3:$B$15,0),0),""))),VLOOKUP($C8,'Preços 18%'!$B:$G,6,0)*HLOOKUP(VLOOKUP(LEFT(GO$5,2),'%ICMS'!$B:$I,8,0),'Fatores PF (não CMED)'!$B$3:$P$15,MATCH("NEGATIVA - NEGATIVA",'Fatores PF (não CMED)'!$B$3:$B$15,0),0))</f>
        <v>90.7</v>
      </c>
      <c r="GP8" s="102">
        <f>VLOOKUP($C8,'Preços 18%'!$B:$G,6,0)*IF($M8="Positiva",HLOOKUP(AJ8,'Fatores PF (não CMED)'!$B$3:$P$15,MATCH("POSITIVA - POSITIVA",'Fatores PF (não CMED)'!$B$3:$B$15,0),0),IF($M8="Negativa",HLOOKUP(AJ8,'Fatores PF (não CMED)'!$B$3:$P$15,MATCH("NEGATIVA - NEGATIVA",'Fatores PF (não CMED)'!$B$3:$B$15,0),0),IF($M8="Neutra",HLOOKUP(AJ8,'Fatores PF (não CMED)'!$B$3:$P$15,MATCH("NEUTRA - NEUTRA",'Fatores PF (não CMED)'!$B$3:$B$15,0),0),"")))</f>
        <v>89.441809599999999</v>
      </c>
      <c r="GQ8" s="102">
        <f>VLOOKUP($C8,'Preços 18%'!$B:$G,6,0)*IF($M8="Positiva",HLOOKUP(AK8,'Fatores PF (não CMED)'!$B$3:$P$15,MATCH("POSITIVA - POSITIVA",'Fatores PF (não CMED)'!$B$3:$B$15,0),0),IF($M8="Negativa",HLOOKUP(AK8,'Fatores PF (não CMED)'!$B$3:$P$15,MATCH("NEGATIVA - NEGATIVA",'Fatores PF (não CMED)'!$B$3:$B$15,0),0),IF($M8="Neutra",HLOOKUP(AK8,'Fatores PF (não CMED)'!$B$3:$P$15,MATCH("NEUTRA - NEUTRA",'Fatores PF (não CMED)'!$B$3:$B$15,0),0),"")))</f>
        <v>89.441809599999999</v>
      </c>
      <c r="GR8" s="102">
        <f>VLOOKUP($C8,'Preços 18%'!$B:$G,6,0)*IF($M8="Positiva",HLOOKUP(AL8,'Fatores PF (não CMED)'!$B$3:$P$15,MATCH("POSITIVA - POSITIVA",'Fatores PF (não CMED)'!$B$3:$B$15,0),0),IF($M8="Negativa",HLOOKUP(AL8,'Fatores PF (não CMED)'!$B$3:$P$15,MATCH("NEGATIVA - NEGATIVA",'Fatores PF (não CMED)'!$B$3:$B$15,0),0),IF($M8="Neutra",HLOOKUP(AL8,'Fatores PF (não CMED)'!$B$3:$P$15,MATCH("NEUTRA - NEUTRA",'Fatores PF (não CMED)'!$B$3:$B$15,0),0),"")))</f>
        <v>91.994198300000008</v>
      </c>
      <c r="GS8" s="102">
        <f>VLOOKUP($C8,'Preços 18%'!$B:$G,6,0)*IF($M8="Positiva",HLOOKUP(AM8,'Fatores PF (não CMED)'!$B$3:$P$15,MATCH("POSITIVA - POSITIVA",'Fatores PF (não CMED)'!$B$3:$B$15,0),0),IF($M8="Negativa",HLOOKUP(AM8,'Fatores PF (não CMED)'!$B$3:$P$15,MATCH("NEGATIVA - NEGATIVA",'Fatores PF (não CMED)'!$B$3:$B$15,0),0),IF($M8="Neutra",HLOOKUP(AM8,'Fatores PF (não CMED)'!$B$3:$P$15,MATCH("NEUTRA - NEUTRA",'Fatores PF (não CMED)'!$B$3:$B$15,0),0),"")))</f>
        <v>93.325946400000007</v>
      </c>
      <c r="GT8" s="102">
        <f>VLOOKUP($C8,'Preços 18%'!$B:$G,6,0)*IF($M8="Positiva",HLOOKUP(AN8,'Fatores PF (não CMED)'!$B$3:$P$15,MATCH("POSITIVA - POSITIVA",'Fatores PF (não CMED)'!$B$3:$B$15,0),0),IF($M8="Negativa",HLOOKUP(AN8,'Fatores PF (não CMED)'!$B$3:$P$15,MATCH("NEGATIVA - NEGATIVA",'Fatores PF (não CMED)'!$B$3:$B$15,0),0),IF($M8="Neutra",HLOOKUP(AN8,'Fatores PF (não CMED)'!$B$3:$P$15,MATCH("NEUTRA - NEUTRA",'Fatores PF (não CMED)'!$B$3:$B$15,0),0),"")))</f>
        <v>94.006392849295409</v>
      </c>
      <c r="GU8" s="102">
        <f>IFERROR(VLOOKUP($C8,'Preços 18%'!$B:$G,6,0)*IF($M8="Positiva",HLOOKUP(AO8,'Fatores PF (não CMED)'!$B$3:$P$15,MATCH("POSITIVA - POSITIVA",'Fatores PF (não CMED)'!$B$3:$B$15,0),0),IF($M8="Negativa",HLOOKUP(AO8,'Fatores PF (não CMED)'!$B$3:$P$15,MATCH("NEGATIVA - NEGATIVA",'Fatores PF (não CMED)'!$B$3:$B$15,0),0),IF($M8="Neutra",HLOOKUP(AO8,'Fatores PF (não CMED)'!$B$3:$P$15,MATCH("NEUTRA - NEUTRA",'Fatores PF (não CMED)'!$B$3:$B$15,0),0),""))),VLOOKUP($C8,'Preços 18%'!$B:$G,6,0)*HLOOKUP(VLOOKUP(LEFT(GU$5,2),'%ICMS'!$B:$I,8,0),'Fatores PF (não CMED)'!$B$3:$P$15,MATCH("NEGATIVA - NEGATIVA",'Fatores PF (não CMED)'!$B$3:$B$15,0),0))</f>
        <v>96.830685100000011</v>
      </c>
      <c r="GV8" s="102">
        <f>IFERROR(VLOOKUP($C8,'Preços 18%'!$B:$G,6,0)*IF($M8="Positiva",HLOOKUP(AP8,'Fatores PF (não CMED)'!$B$3:$P$15,MATCH("POSITIVA - POSITIVA",'Fatores PF (não CMED)'!$B$3:$B$15,0),0),IF($M8="Negativa",HLOOKUP(AP8,'Fatores PF (não CMED)'!$B$3:$P$15,MATCH("NEGATIVA - NEGATIVA",'Fatores PF (não CMED)'!$B$3:$B$15,0),0),IF($M8="Neutra",HLOOKUP(AP8,'Fatores PF (não CMED)'!$B$3:$P$15,MATCH("NEUTRA - NEUTRA",'Fatores PF (não CMED)'!$B$3:$B$15,0),0),""))),VLOOKUP($C8,'Preços 18%'!$B:$G,6,0)*HLOOKUP(VLOOKUP(LEFT(GV$5,2),'%ICMS'!$B:$I,8,0),'Fatores PF (não CMED)'!$B$3:$P$15,MATCH("NEGATIVA - NEGATIVA",'Fatores PF (não CMED)'!$B$3:$B$15,0),0))</f>
        <v>92.655219900000006</v>
      </c>
      <c r="GW8" s="102">
        <f>VLOOKUP($C8,'Preços 18%'!$B:$G,6,0)*IF($M8="Positiva",HLOOKUP(AQ8,'Fatores PF (não CMED)'!$B$3:$P$15,MATCH("POSITIVA - POSITIVA",'Fatores PF (não CMED)'!$B$3:$B$15,0),0),IF($M8="Negativa",HLOOKUP(AQ8,'Fatores PF (não CMED)'!$B$3:$P$15,MATCH("NEGATIVA - NEGATIVA",'Fatores PF (não CMED)'!$B$3:$B$15,0),0),IF($M8="Neutra",HLOOKUP(AQ8,'Fatores PF (não CMED)'!$B$3:$P$15,MATCH("NEUTRA - NEUTRA",'Fatores PF (não CMED)'!$B$3:$B$15,0),0),"")))</f>
        <v>96.108803800000004</v>
      </c>
      <c r="GX8" s="102">
        <f>VLOOKUP($C8,'Preços 18%'!$B:$G,6,0)*IF($M8="Positiva",HLOOKUP(AR8,'Fatores PF (não CMED)'!$B$3:$P$15,MATCH("POSITIVA - POSITIVA",'Fatores PF (não CMED)'!$B$3:$B$15,0),0),IF($M8="Negativa",HLOOKUP(AR8,'Fatores PF (não CMED)'!$B$3:$P$15,MATCH("NEGATIVA - NEGATIVA",'Fatores PF (não CMED)'!$B$3:$B$15,0),0),IF($M8="Neutra",HLOOKUP(AR8,'Fatores PF (não CMED)'!$B$3:$P$15,MATCH("NEUTRA - NEUTRA",'Fatores PF (não CMED)'!$B$3:$B$15,0),0),"")))</f>
        <v>93.325946400000007</v>
      </c>
      <c r="GY8" s="102">
        <f>IFERROR(VLOOKUP($C8,'Preços 18%'!$B:$G,6,0)*IF($M8="Positiva",HLOOKUP(AS8,'Fatores PF (não CMED)'!$B$3:$P$15,MATCH("POSITIVA - POSITIVA",'Fatores PF (não CMED)'!$B$3:$B$15,0),0),IF($M8="Negativa",HLOOKUP(AS8,'Fatores PF (não CMED)'!$B$3:$P$15,MATCH("NEGATIVA - NEGATIVA",'Fatores PF (não CMED)'!$B$3:$B$15,0),0),IF($M8="Neutra",HLOOKUP(AS8,'Fatores PF (não CMED)'!$B$3:$P$15,MATCH("NEUTRA - NEUTRA",'Fatores PF (não CMED)'!$B$3:$B$15,0),0),""))),VLOOKUP($C8,'Preços 18%'!$B:$G,6,0)*HLOOKUP(VLOOKUP(LEFT(GY$5,2),'%ICMS'!$B:$I,8,0),'Fatores PF (não CMED)'!$B$3:$P$15,MATCH("NEGATIVA - NEGATIVA",'Fatores PF (não CMED)'!$B$3:$B$15,0),0))</f>
        <v>92.655219900000006</v>
      </c>
      <c r="GZ8" s="102">
        <f>VLOOKUP($C8,'Preços 18%'!$B:$G,6,0)*IF($M8="Positiva",HLOOKUP(AT8,'Fatores PF (não CMED)'!$B$3:$P$15,MATCH("POSITIVA - POSITIVA",'Fatores PF (não CMED)'!$B$3:$B$15,0),0),IF($M8="Negativa",HLOOKUP(AT8,'Fatores PF (não CMED)'!$B$3:$P$15,MATCH("NEGATIVA - NEGATIVA",'Fatores PF (não CMED)'!$B$3:$B$15,0),0),IF($M8="Neutra",HLOOKUP(AT8,'Fatores PF (não CMED)'!$B$3:$P$15,MATCH("NEUTRA - NEUTRA",'Fatores PF (não CMED)'!$B$3:$B$15,0),0),"")))</f>
        <v>93.325946400000007</v>
      </c>
      <c r="HA8" s="102">
        <f>IFERROR(VLOOKUP($C8,'Preços 18%'!$B:$G,6,0)*IF($M8="Positiva",HLOOKUP(AU8,'Fatores PF (não CMED)'!$B$3:$P$15,MATCH("POSITIVA - POSITIVA",'Fatores PF (não CMED)'!$B$3:$B$15,0),0),IF($M8="Negativa",HLOOKUP(AU8,'Fatores PF (não CMED)'!$B$3:$P$15,MATCH("NEGATIVA - NEGATIVA",'Fatores PF (não CMED)'!$B$3:$B$15,0),0),IF($M8="Neutra",HLOOKUP(AU8,'Fatores PF (não CMED)'!$B$3:$P$15,MATCH("NEUTRA - NEUTRA",'Fatores PF (não CMED)'!$B$3:$B$15,0),0),""))),VLOOKUP($C8,'Preços 18%'!$B:$G,6,0)*HLOOKUP(VLOOKUP(LEFT(HA$5,2),'%ICMS'!$B:$I,8,0),'Fatores PF (não CMED)'!$B$3:$P$15,MATCH("NEGATIVA - NEGATIVA",'Fatores PF (não CMED)'!$B$3:$B$15,0),0))</f>
        <v>89.441809599999999</v>
      </c>
      <c r="HB8" s="102">
        <f>IFERROR(VLOOKUP($C8,'Preços 18%'!$B:$G,6,0)*IF($M8="Positiva",HLOOKUP(AV8,'Fatores PF (não CMED)'!$B$3:$P$15,MATCH("POSITIVA - POSITIVA",'Fatores PF (não CMED)'!$B$3:$B$15,0),0),IF($M8="Negativa",HLOOKUP(AV8,'Fatores PF (não CMED)'!$B$3:$P$15,MATCH("NEGATIVA - NEGATIVA",'Fatores PF (não CMED)'!$B$3:$B$15,0),0),IF($M8="Neutra",HLOOKUP(AV8,'Fatores PF (não CMED)'!$B$3:$P$15,MATCH("NEUTRA - NEUTRA",'Fatores PF (não CMED)'!$B$3:$B$15,0),0),""))),VLOOKUP($C8,'Preços 18%'!$B:$G,6,0)*HLOOKUP(VLOOKUP(LEFT(HB$5,2),'%ICMS'!$B:$I,8,0),'Fatores PF (não CMED)'!$B$3:$P$15,MATCH("NEGATIVA - NEGATIVA",'Fatores PF (não CMED)'!$B$3:$B$15,0),0))</f>
        <v>89.441809599999999</v>
      </c>
      <c r="HC8" s="102">
        <f>IFERROR(VLOOKUP($C8,'Preços 18%'!$B:$G,6,0)*IF($M8="Positiva",HLOOKUP(AW8,'Fatores PF (não CMED)'!$B$3:$P$15,MATCH("POSITIVA - POSITIVA",'Fatores PF (não CMED)'!$B$3:$B$15,0),0),IF($M8="Negativa",HLOOKUP(AW8,'Fatores PF (não CMED)'!$B$3:$P$15,MATCH("NEGATIVA - NEGATIVA",'Fatores PF (não CMED)'!$B$3:$B$15,0),0),IF($M8="Neutra",HLOOKUP(AW8,'Fatores PF (não CMED)'!$B$3:$P$15,MATCH("NEUTRA - NEUTRA",'Fatores PF (não CMED)'!$B$3:$B$15,0),0),""))),VLOOKUP($C8,'Preços 18%'!$B:$G,6,0)*HLOOKUP(VLOOKUP(LEFT(HC$5,2),'%ICMS'!$B:$I,8,0),'Fatores PF (não CMED)'!$B$3:$P$15,MATCH("NEGATIVA - NEGATIVA",'Fatores PF (não CMED)'!$B$3:$B$15,0),0))</f>
        <v>93.325946400000007</v>
      </c>
      <c r="HD8" s="102">
        <f>VLOOKUP($C8,'Preços 18%'!$B:$G,6,0)*IF($M8="Positiva",HLOOKUP(AX8,'Fatores PF (não CMED)'!$B$3:$P$15,MATCH("POSITIVA - POSITIVA",'Fatores PF (não CMED)'!$B$3:$B$15,0),0),IF($M8="Negativa",HLOOKUP(AX8,'Fatores PF (não CMED)'!$B$3:$P$15,MATCH("NEGATIVA - NEGATIVA",'Fatores PF (não CMED)'!$B$3:$B$15,0),0),IF($M8="Neutra",HLOOKUP(AX8,'Fatores PF (não CMED)'!$B$3:$P$15,MATCH("NEUTRA - NEUTRA",'Fatores PF (não CMED)'!$B$3:$B$15,0),0),"")))</f>
        <v>90.7</v>
      </c>
      <c r="HE8" s="102">
        <f>VLOOKUP($C8,'Preços 18%'!$B:$G,6,0)*IF($M8="Positiva",HLOOKUP(AY8,'Fatores PF (não CMED)'!$B$3:$P$15,MATCH("POSITIVA - POSITIVA",'Fatores PF (não CMED)'!$B$3:$B$15,0),0),IF($M8="Negativa",HLOOKUP(AY8,'Fatores PF (não CMED)'!$B$3:$P$15,MATCH("NEGATIVA - NEGATIVA",'Fatores PF (não CMED)'!$B$3:$B$15,0),0),IF($M8="Neutra",HLOOKUP(AY8,'Fatores PF (não CMED)'!$B$3:$P$15,MATCH("NEUTRA - NEUTRA",'Fatores PF (não CMED)'!$B$3:$B$15,0),0),"")))</f>
        <v>93.325946400000007</v>
      </c>
      <c r="HF8" s="102" t="s">
        <v>369</v>
      </c>
      <c r="HG8" s="102" t="s">
        <v>369</v>
      </c>
      <c r="HH8" s="102" t="s">
        <v>369</v>
      </c>
      <c r="HI8" s="102" t="s">
        <v>369</v>
      </c>
      <c r="HJ8" s="102" t="s">
        <v>369</v>
      </c>
      <c r="HK8" s="102" t="s">
        <v>369</v>
      </c>
      <c r="HL8" s="102" t="s">
        <v>369</v>
      </c>
      <c r="HM8" s="102" t="s">
        <v>369</v>
      </c>
      <c r="HN8" s="102" t="s">
        <v>369</v>
      </c>
      <c r="HO8" s="102" t="s">
        <v>369</v>
      </c>
      <c r="HP8" s="102" t="s">
        <v>369</v>
      </c>
      <c r="HQ8" s="102" t="s">
        <v>369</v>
      </c>
      <c r="HR8" s="102" t="s">
        <v>369</v>
      </c>
      <c r="HS8" s="102" t="s">
        <v>369</v>
      </c>
      <c r="HT8" s="102" t="s">
        <v>369</v>
      </c>
      <c r="HU8" s="102" t="s">
        <v>369</v>
      </c>
      <c r="HV8" s="102" t="s">
        <v>369</v>
      </c>
      <c r="HW8" s="102" t="s">
        <v>369</v>
      </c>
      <c r="HX8" s="102" t="s">
        <v>369</v>
      </c>
      <c r="HY8" s="102" t="s">
        <v>369</v>
      </c>
      <c r="HZ8" s="102" t="s">
        <v>369</v>
      </c>
      <c r="IA8" s="102" t="s">
        <v>369</v>
      </c>
      <c r="IB8" s="102" t="s">
        <v>369</v>
      </c>
      <c r="IC8" s="102" t="s">
        <v>369</v>
      </c>
      <c r="ID8" s="102" t="s">
        <v>369</v>
      </c>
      <c r="IE8" s="102" t="s">
        <v>369</v>
      </c>
      <c r="IF8" s="102" t="s">
        <v>369</v>
      </c>
      <c r="IG8" s="122">
        <f t="shared" si="100"/>
        <v>0.13541666666666663</v>
      </c>
      <c r="IH8" s="122">
        <f t="shared" si="17"/>
        <v>0.14583333333333326</v>
      </c>
      <c r="II8" s="122">
        <f t="shared" si="17"/>
        <v>0.15624999999999989</v>
      </c>
      <c r="IJ8" s="122">
        <f t="shared" si="17"/>
        <v>0.16145833333333337</v>
      </c>
      <c r="IK8" s="122">
        <f t="shared" si="17"/>
        <v>0.16666666666666663</v>
      </c>
      <c r="IL8" s="122">
        <f t="shared" si="17"/>
        <v>0.17187499999999989</v>
      </c>
      <c r="IM8" s="122">
        <f t="shared" si="17"/>
        <v>0.18749999999999989</v>
      </c>
      <c r="IN8" s="122">
        <f t="shared" si="17"/>
        <v>0.19270833333333326</v>
      </c>
      <c r="IO8" s="122">
        <f t="shared" si="17"/>
        <v>0.19791666666666663</v>
      </c>
      <c r="IP8" s="122">
        <f t="shared" si="101"/>
        <v>0.15624999999999989</v>
      </c>
      <c r="IQ8" s="122">
        <f t="shared" si="102"/>
        <v>0</v>
      </c>
      <c r="IR8" s="122">
        <f t="shared" si="103"/>
        <v>0.14583333333333326</v>
      </c>
      <c r="IS8" s="122">
        <f t="shared" si="17"/>
        <v>0.14583333333333326</v>
      </c>
      <c r="IT8" s="122">
        <f t="shared" si="17"/>
        <v>0.15624999999999989</v>
      </c>
      <c r="IU8" s="122">
        <f t="shared" si="17"/>
        <v>0.16145833333333337</v>
      </c>
      <c r="IV8" s="122">
        <f t="shared" si="17"/>
        <v>0.16666666666666663</v>
      </c>
      <c r="IW8" s="102">
        <f>VLOOKUP($C8,'Preços 18%'!$B:$G,6,0)*IF($M8="Positiva",HLOOKUP(IW$5,'Fatores PF (não CMED)'!$B$3:$P$15,MATCH("POSITIVA - POSITIVA",'Fatores PF (não CMED)'!$B$3:$B$15,0),0),IF($M8="Negativa",HLOOKUP(IW$5,'Fatores PF (não CMED)'!$B$3:$P$15,MATCH("NEGATIVA - NEGATIVA",'Fatores PF (não CMED)'!$B$3:$B$15,0),0),IF($M8="Neutra",HLOOKUP(IW$5,'Fatores PF (não CMED)'!$B$3:$P$15,MATCH("NEUTRA - NEUTRA",'Fatores PF (não CMED)'!$B$3:$B$15,0),0),"")))+IF(ISNUMBER(#REF!),#REF!,0)</f>
        <v>72.379869800000009</v>
      </c>
      <c r="IX8" s="102">
        <f>VLOOKUP($C8,'Preços 18%'!$B:$G,6,0)*IF($M8="Positiva",HLOOKUP(IX$5,'Fatores PF (não CMED)'!$B$3:$P$15,MATCH("POSITIVA - POSITIVA",'Fatores PF (não CMED)'!$B$3:$B$15,0),0),IF($M8="Negativa",HLOOKUP(IX$5,'Fatores PF (não CMED)'!$B$3:$P$15,MATCH("NEGATIVA - NEGATIVA",'Fatores PF (não CMED)'!$B$3:$B$15,0),0),IF($M8="Neutra",HLOOKUP(IX$5,'Fatores PF (não CMED)'!$B$3:$P$15,MATCH("NEUTRA - NEUTRA",'Fatores PF (não CMED)'!$B$3:$B$15,0),0),"")))+IF(ISNUMBER(#REF!),#REF!,0)</f>
        <v>83.641272499999999</v>
      </c>
      <c r="IY8" s="102">
        <f>VLOOKUP($C8,'Preços 18%'!$B:$G,6,0)*IF($M8="Positiva",HLOOKUP(IY$5,'Fatores PF (não CMED)'!$B$3:$P$15,MATCH("POSITIVA - POSITIVA",'Fatores PF (não CMED)'!$B$3:$B$15,0),0),IF($M8="Negativa",HLOOKUP(IY$5,'Fatores PF (não CMED)'!$B$3:$P$15,MATCH("NEGATIVA - NEGATIVA",'Fatores PF (não CMED)'!$B$3:$B$15,0),0),IF($M8="Neutra",HLOOKUP(IY$5,'Fatores PF (não CMED)'!$B$3:$P$15,MATCH("NEUTRA - NEUTRA",'Fatores PF (não CMED)'!$B$3:$B$15,0),0),"")))+IF(ISNUMBER(#REF!),#REF!,0)</f>
        <v>89.441809599999999</v>
      </c>
      <c r="IZ8" s="102">
        <f>VLOOKUP($C8,'Preços 18%'!$B:$G,6,0)*IF($M8="Positiva",HLOOKUP(IZ$5,'Fatores PF (não CMED)'!$B$3:$P$15,MATCH("POSITIVA - POSITIVA",'Fatores PF (não CMED)'!$B$3:$B$15,0),0),IF($M8="Negativa",HLOOKUP(IZ$5,'Fatores PF (não CMED)'!$B$3:$P$15,MATCH("NEGATIVA - NEGATIVA",'Fatores PF (não CMED)'!$B$3:$B$15,0),0),IF($M8="Neutra",HLOOKUP(IZ$5,'Fatores PF (não CMED)'!$B$3:$P$15,MATCH("NEUTRA - NEUTRA",'Fatores PF (não CMED)'!$B$3:$B$15,0),0),"")))+IF(ISNUMBER(#REF!),#REF!,0)</f>
        <v>90.066460500000005</v>
      </c>
      <c r="JA8" s="102">
        <f>VLOOKUP($C8,'Preços 18%'!$B:$G,6,0)*IF($M8="Positiva",HLOOKUP(JA$5,'Fatores PF (não CMED)'!$B$3:$P$15,MATCH("POSITIVA - POSITIVA",'Fatores PF (não CMED)'!$B$3:$B$15,0),0),IF($M8="Negativa",HLOOKUP(JA$5,'Fatores PF (não CMED)'!$B$3:$P$15,MATCH("NEGATIVA - NEGATIVA",'Fatores PF (não CMED)'!$B$3:$B$15,0),0),IF($M8="Neutra",HLOOKUP(JA$5,'Fatores PF (não CMED)'!$B$3:$P$15,MATCH("NEUTRA - NEUTRA",'Fatores PF (não CMED)'!$B$3:$B$15,0),0),"")))+IF(ISNUMBER(#REF!),#REF!,0)</f>
        <v>90.7</v>
      </c>
      <c r="JB8" s="102">
        <f>VLOOKUP($C8,'Preços 18%'!$B:$G,6,0)*IF($M8="Positiva",HLOOKUP(JB$5,'Fatores PF (não CMED)'!$B$3:$P$15,MATCH("POSITIVA - POSITIVA",'Fatores PF (não CMED)'!$B$3:$B$15,0),0),IF($M8="Negativa",HLOOKUP(JB$5,'Fatores PF (não CMED)'!$B$3:$P$15,MATCH("NEGATIVA - NEGATIVA",'Fatores PF (não CMED)'!$B$3:$B$15,0),0),IF($M8="Neutra",HLOOKUP(JB$5,'Fatores PF (não CMED)'!$B$3:$P$15,MATCH("NEUTRA - NEUTRA",'Fatores PF (não CMED)'!$B$3:$B$15,0),0),"")))+IF(ISNUMBER(#REF!),#REF!,0)</f>
        <v>91.994198300000008</v>
      </c>
      <c r="JC8" s="102">
        <f>VLOOKUP($C8,'Preços 18%'!$B:$G,6,0)*IF($M8="Positiva",HLOOKUP(JC$5,'Fatores PF (não CMED)'!$B$3:$P$15,MATCH("POSITIVA - POSITIVA",'Fatores PF (não CMED)'!$B$3:$B$15,0),0),IF($M8="Negativa",HLOOKUP(JC$5,'Fatores PF (não CMED)'!$B$3:$P$15,MATCH("NEGATIVA - NEGATIVA",'Fatores PF (não CMED)'!$B$3:$B$15,0),0),IF($M8="Neutra",HLOOKUP(JC$5,'Fatores PF (não CMED)'!$B$3:$P$15,MATCH("NEUTRA - NEUTRA",'Fatores PF (não CMED)'!$B$3:$B$15,0),0),"")))+IF(ISNUMBER(#REF!),#REF!,0)</f>
        <v>92.655219900000006</v>
      </c>
      <c r="JD8" s="102">
        <f>VLOOKUP($C8,'Preços 18%'!$B:$G,6,0)*IF($M8="Positiva",HLOOKUP(JD$5,'Fatores PF (não CMED)'!$B$3:$P$15,MATCH("POSITIVA - POSITIVA",'Fatores PF (não CMED)'!$B$3:$B$15,0),0),IF($M8="Negativa",HLOOKUP(JD$5,'Fatores PF (não CMED)'!$B$3:$P$15,MATCH("NEGATIVA - NEGATIVA",'Fatores PF (não CMED)'!$B$3:$B$15,0),0),IF($M8="Neutra",HLOOKUP(JD$5,'Fatores PF (não CMED)'!$B$3:$P$15,MATCH("NEUTRA - NEUTRA",'Fatores PF (não CMED)'!$B$3:$B$15,0),0),"")))+IF(ISNUMBER(#REF!),#REF!,0)</f>
        <v>93.325946400000007</v>
      </c>
      <c r="JE8" s="102">
        <f>VLOOKUP($C8,'Preços 18%'!$B:$G,6,0)*IF($M8="Positiva",HLOOKUP(JE$5,'Fatores PF (não CMED)'!$B$3:$P$15,MATCH("POSITIVA - POSITIVA",'Fatores PF (não CMED)'!$B$3:$B$15,0),0),IF($M8="Negativa",HLOOKUP(JE$5,'Fatores PF (não CMED)'!$B$3:$P$15,MATCH("NEGATIVA - NEGATIVA",'Fatores PF (não CMED)'!$B$3:$B$15,0),0),IF($M8="Neutra",HLOOKUP(JE$5,'Fatores PF (não CMED)'!$B$3:$P$15,MATCH("NEUTRA - NEUTRA",'Fatores PF (não CMED)'!$B$3:$B$15,0),0),"")))+IF(ISNUMBER(#REF!),#REF!,0)</f>
        <v>94.006392849295409</v>
      </c>
      <c r="JF8" s="102">
        <f>VLOOKUP($C8,'Preços 18%'!$B:$G,6,0)*IF($M8="Positiva",HLOOKUP(JF$5,'Fatores PF (não CMED)'!$B$3:$P$15,MATCH("POSITIVA - POSITIVA",'Fatores PF (não CMED)'!$B$3:$B$15,0),0),IF($M8="Negativa",HLOOKUP(JF$5,'Fatores PF (não CMED)'!$B$3:$P$15,MATCH("NEGATIVA - NEGATIVA",'Fatores PF (não CMED)'!$B$3:$B$15,0),0),IF($M8="Neutra",HLOOKUP(JF$5,'Fatores PF (não CMED)'!$B$3:$P$15,MATCH("NEUTRA - NEUTRA",'Fatores PF (não CMED)'!$B$3:$B$15,0),0),"")))+IF(ISNUMBER(#REF!),#REF!,0)</f>
        <v>94.696876900000007</v>
      </c>
      <c r="JG8" s="102">
        <f>VLOOKUP($C8,'Preços 18%'!$B:$G,6,0)*IF($M8="Positiva",HLOOKUP(JG$5,'Fatores PF (não CMED)'!$B$3:$P$15,MATCH("POSITIVA - POSITIVA",'Fatores PF (não CMED)'!$B$3:$B$15,0),0),IF($M8="Negativa",HLOOKUP(JG$5,'Fatores PF (não CMED)'!$B$3:$P$15,MATCH("NEGATIVA - NEGATIVA",'Fatores PF (não CMED)'!$B$3:$B$15,0),0),IF($M8="Neutra",HLOOKUP(JG$5,'Fatores PF (não CMED)'!$B$3:$P$15,MATCH("NEUTRA - NEUTRA",'Fatores PF (não CMED)'!$B$3:$B$15,0),0),"")))+IF(ISNUMBER(#REF!),#REF!,0)</f>
        <v>96.108803800000004</v>
      </c>
      <c r="JH8" s="102">
        <f>VLOOKUP($C8,'Preços 18%'!$B:$G,6,0)*IF($M8="Positiva",HLOOKUP(JH$5,'Fatores PF (não CMED)'!$B$3:$P$15,MATCH("POSITIVA - POSITIVA",'Fatores PF (não CMED)'!$B$3:$B$15,0),0),IF($M8="Negativa",HLOOKUP(JH$5,'Fatores PF (não CMED)'!$B$3:$P$15,MATCH("NEGATIVA - NEGATIVA",'Fatores PF (não CMED)'!$B$3:$B$15,0),0),IF($M8="Neutra",HLOOKUP(JH$5,'Fatores PF (não CMED)'!$B$3:$P$15,MATCH("NEUTRA - NEUTRA",'Fatores PF (não CMED)'!$B$3:$B$15,0),0),"")))+IF(ISNUMBER(#REF!),#REF!,0)</f>
        <v>96.830685100000011</v>
      </c>
      <c r="JI8" s="102">
        <f>VLOOKUP($C8,'Preços 18%'!$B:$G,6,0)*IF($M8="Positiva",HLOOKUP(JI$5,'Fatores PF (não CMED)'!$B$3:$P$15,MATCH("POSITIVA - POSITIVA",'Fatores PF (não CMED)'!$B$3:$B$15,0),0),IF($M8="Negativa",HLOOKUP(JI$5,'Fatores PF (não CMED)'!$B$3:$P$15,MATCH("NEGATIVA - NEGATIVA",'Fatores PF (não CMED)'!$B$3:$B$15,0),0),IF($M8="Neutra",HLOOKUP(JI$5,'Fatores PF (não CMED)'!$B$3:$P$15,MATCH("NEUTRA - NEUTRA",'Fatores PF (não CMED)'!$B$3:$B$15,0),0),"")))+IF(ISNUMBER(#REF!),#REF!,0)</f>
        <v>97.563541100000009</v>
      </c>
      <c r="JJ8" s="102">
        <f>VLOOKUP($C8,'Preços 18%'!$B:$G,6,0)*IF($M8="Positiva",HLOOKUP(JJ$5,'Fatores PF (não CMED)'!$B$3:$P$15,MATCH("POSITIVA - POSITIVA",'Fatores PF (não CMED)'!$B$3:$B$15,0),0),IF($M8="Negativa",HLOOKUP(JJ$5,'Fatores PF (não CMED)'!$B$3:$P$15,MATCH("NEGATIVA - POSITIVA",'Fatores PF (não CMED)'!$B$3:$B$15,0),0),IF($M8="Neutra",HLOOKUP(JJ$5,'Fatores PF (não CMED)'!$B$3:$P$15,MATCH("NEUTRA - POSITIVA",'Fatores PF (não CMED)'!$B$3:$B$15,0),0),"")))+IF(ISNUMBER(#REF!),#REF!,0)</f>
        <v>73.437341099999998</v>
      </c>
      <c r="JK8" s="102">
        <f>VLOOKUP($C8,'Preços 18%'!$B:$G,6,0)*IF($M8="Positiva",HLOOKUP(JK$5,'Fatores PF (não CMED)'!$B$3:$P$15,MATCH("POSITIVA - POSITIVA",'Fatores PF (não CMED)'!$B$3:$B$15,0),0),IF($M8="Negativa",HLOOKUP(JK$5,'Fatores PF (não CMED)'!$B$3:$P$15,MATCH("NEGATIVA - POSITIVA",'Fatores PF (não CMED)'!$B$3:$B$15,0),0),IF($M8="Neutra",HLOOKUP(JK$5,'Fatores PF (não CMED)'!$B$3:$P$15,MATCH("NEUTRA - POSITIVA",'Fatores PF (não CMED)'!$B$3:$B$15,0),0),"")))+IF(ISNUMBER(#REF!),#REF!,0)</f>
        <v>77.861233600000006</v>
      </c>
      <c r="JL8" s="102">
        <f>VLOOKUP($C8,'Preços 18%'!$B:$G,6,0)*IF($M8="Positiva",HLOOKUP(JL$5,'Fatores PF (não CMED)'!$B$3:$P$15,MATCH("POSITIVA - POSITIVA",'Fatores PF (não CMED)'!$B$3:$B$15,0),0),IF($M8="Negativa",HLOOKUP(JL$5,'Fatores PF (não CMED)'!$B$3:$P$15,MATCH("NEGATIVA - POSITIVA",'Fatores PF (não CMED)'!$B$3:$B$15,0),0),IF($M8="Neutra",HLOOKUP(JL$5,'Fatores PF (não CMED)'!$B$3:$P$15,MATCH("NEUTRA - POSITIVA",'Fatores PF (não CMED)'!$B$3:$B$15,0),0),"")))+IF(ISNUMBER(#REF!),#REF!,0)</f>
        <v>78.333145700000003</v>
      </c>
      <c r="JM8" s="102">
        <f>VLOOKUP($C8,'Preços 18%'!$B:$G,6,0)*IF($M8="Positiva",HLOOKUP(JM$5,'Fatores PF (não CMED)'!$B$3:$P$15,MATCH("POSITIVA - POSITIVA",'Fatores PF (não CMED)'!$B$3:$B$15,0),0),IF($M8="Negativa",HLOOKUP(JM$5,'Fatores PF (não CMED)'!$B$3:$P$15,MATCH("NEGATIVA - POSITIVA",'Fatores PF (não CMED)'!$B$3:$B$15,0),0),IF($M8="Neutra",HLOOKUP(JM$5,'Fatores PF (não CMED)'!$B$3:$P$15,MATCH("NEUTRA - POSITIVA",'Fatores PF (não CMED)'!$B$3:$B$15,0),0),"")))+IF(ISNUMBER(#REF!),#REF!,0)</f>
        <v>78.810771900000006</v>
      </c>
      <c r="JN8" s="102">
        <f>VLOOKUP($C8,'Preços 18%'!$B:$G,6,0)*IF($M8="Positiva",HLOOKUP(JN$5,'Fatores PF (não CMED)'!$B$3:$P$15,MATCH("POSITIVA - POSITIVA",'Fatores PF (não CMED)'!$B$3:$B$15,0),0),IF($M8="Negativa",HLOOKUP(JN$5,'Fatores PF (não CMED)'!$B$3:$P$15,MATCH("NEGATIVA - POSITIVA",'Fatores PF (não CMED)'!$B$3:$B$15,0),0),IF($M8="Neutra",HLOOKUP(JN$5,'Fatores PF (não CMED)'!$B$3:$P$15,MATCH("NEUTRA - POSITIVA",'Fatores PF (não CMED)'!$B$3:$B$15,0),0),"")))+IF(ISNUMBER(#REF!),#REF!,0)</f>
        <v>79.78380150000001</v>
      </c>
      <c r="JO8" s="102">
        <f>VLOOKUP($C8,'Preços 18%'!$B:$G,6,0)*IF($M8="Positiva",HLOOKUP(JO$5,'Fatores PF (não CMED)'!$B$3:$P$15,MATCH("POSITIVA - POSITIVA",'Fatores PF (não CMED)'!$B$3:$B$15,0),0),IF($M8="Negativa",HLOOKUP(JO$5,'Fatores PF (não CMED)'!$B$3:$P$15,MATCH("NEGATIVA - POSITIVA",'Fatores PF (não CMED)'!$B$3:$B$15,0),0),IF($M8="Neutra",HLOOKUP(JO$5,'Fatores PF (não CMED)'!$B$3:$P$15,MATCH("NEUTRA - POSITIVA",'Fatores PF (não CMED)'!$B$3:$B$15,0),0),"")))+IF(ISNUMBER(#REF!),#REF!,0)</f>
        <v>80.279295599999998</v>
      </c>
      <c r="JP8" s="102">
        <f>VLOOKUP($C8,'Preços 18%'!$B:$G,6,0)*IF($M8="Positiva",HLOOKUP(JP$5,'Fatores PF (não CMED)'!$B$3:$P$15,MATCH("POSITIVA - POSITIVA",'Fatores PF (não CMED)'!$B$3:$B$15,0),0),IF($M8="Negativa",HLOOKUP(JP$5,'Fatores PF (não CMED)'!$B$3:$P$15,MATCH("NEGATIVA - POSITIVA",'Fatores PF (não CMED)'!$B$3:$B$15,0),0),IF($M8="Neutra",HLOOKUP(JP$5,'Fatores PF (não CMED)'!$B$3:$P$15,MATCH("NEUTRA - POSITIVA",'Fatores PF (não CMED)'!$B$3:$B$15,0),0),"")))+IF(ISNUMBER(#REF!),#REF!,0)</f>
        <v>80.781047999999998</v>
      </c>
      <c r="JQ8" s="102">
        <f>VLOOKUP($C8,'Preços 18%'!$B:$G,6,0)*IF($M8="Positiva",HLOOKUP(JQ$5,'Fatores PF (não CMED)'!$B$3:$P$15,MATCH("POSITIVA - POSITIVA",'Fatores PF (não CMED)'!$B$3:$B$15,0),0),IF($M8="Negativa",HLOOKUP(JQ$5,'Fatores PF (não CMED)'!$B$3:$P$15,MATCH("NEGATIVA - POSITIVA",'Fatores PF (não CMED)'!$B$3:$B$15,0),0),IF($M8="Neutra",HLOOKUP(JQ$5,'Fatores PF (não CMED)'!$B$3:$P$15,MATCH("NEUTRA - POSITIVA",'Fatores PF (não CMED)'!$B$3:$B$15,0),0),"")))+IF(ISNUMBER(#REF!),#REF!,0)</f>
        <v>81.803599800000001</v>
      </c>
      <c r="JR8" s="102">
        <f>VLOOKUP($C8,'Preços 18%'!$B:$G,6,0)*IF($M8="Positiva",HLOOKUP(JR$5,'Fatores PF (não CMED)'!$B$3:$P$15,MATCH("POSITIVA - POSITIVA",'Fatores PF (não CMED)'!$B$3:$B$15,0),0),IF($M8="Negativa",HLOOKUP(JR$5,'Fatores PF (não CMED)'!$B$3:$P$15,MATCH("NEGATIVA - POSITIVA",'Fatores PF (não CMED)'!$B$3:$B$15,0),0),IF($M8="Neutra",HLOOKUP(JR$5,'Fatores PF (não CMED)'!$B$3:$P$15,MATCH("NEUTRA - POSITIVA",'Fatores PF (não CMED)'!$B$3:$B$15,0),0),"")))+IF(ISNUMBER(#REF!),#REF!,0)</f>
        <v>82.8523639</v>
      </c>
      <c r="JS8" s="102" t="s">
        <v>369</v>
      </c>
      <c r="JT8" s="102" t="s">
        <v>369</v>
      </c>
      <c r="JU8" s="102" t="s">
        <v>369</v>
      </c>
      <c r="JV8" s="102" t="s">
        <v>369</v>
      </c>
      <c r="JW8" s="102" t="s">
        <v>369</v>
      </c>
      <c r="JX8" s="102" t="s">
        <v>369</v>
      </c>
      <c r="JY8" s="102" t="s">
        <v>369</v>
      </c>
      <c r="JZ8" s="102" t="s">
        <v>369</v>
      </c>
      <c r="KA8" s="102" t="s">
        <v>369</v>
      </c>
      <c r="KB8" s="102" t="s">
        <v>369</v>
      </c>
      <c r="KC8" s="102" t="s">
        <v>369</v>
      </c>
      <c r="KD8" s="102" t="s">
        <v>369</v>
      </c>
      <c r="KE8" s="102" t="s">
        <v>369</v>
      </c>
      <c r="KF8" s="102" t="s">
        <v>369</v>
      </c>
      <c r="KG8" s="102" t="s">
        <v>369</v>
      </c>
      <c r="KH8" s="102" t="s">
        <v>369</v>
      </c>
      <c r="KI8" s="102" t="s">
        <v>369</v>
      </c>
      <c r="KJ8" s="102" t="s">
        <v>369</v>
      </c>
      <c r="KK8" s="102" t="s">
        <v>369</v>
      </c>
      <c r="KL8" s="102" t="s">
        <v>369</v>
      </c>
      <c r="KM8" s="102">
        <f>JQ8/VLOOKUP(KM$5,'Fatores PMC'!$B:$E,2,0)</f>
        <v>113.08867780545734</v>
      </c>
      <c r="KN8" s="102">
        <f>JR8/VLOOKUP(KN$5,'Fatores PMC'!$B:$E,2,0)</f>
        <v>114.53853264911704</v>
      </c>
      <c r="KO8" s="206" t="str">
        <f>IF(HLOOKUP(VLOOKUP(LEFT(KO$5,2),'%ICMS'!$B:$K,9,0),$IG$4:$IR$34,MATCH($C8,$C$4:$C$34,0),0)=FD8,"",FD8)</f>
        <v/>
      </c>
      <c r="KP8" s="206">
        <f>IF(HLOOKUP(VLOOKUP(LEFT(KP$5,2),'%ICMS'!$B:$K,9,0),$IG$4:$IR$34,MATCH($C8,$C$4:$C$34,0),0)=FE8,"",FE8)</f>
        <v>0.17187499999999989</v>
      </c>
      <c r="KQ8" s="206" t="str">
        <f>IF(HLOOKUP(VLOOKUP(LEFT(KQ$5,2),'%ICMS'!$B:$K,9,0),$IG$4:$IR$34,MATCH($C8,$C$4:$C$34,0),0)=FF8,"",FF8)</f>
        <v/>
      </c>
      <c r="KR8" s="206" t="str">
        <f>IF(HLOOKUP(VLOOKUP(LEFT(KR$5,2),'%ICMS'!$B:$K,9,0),$IG$4:$IR$34,MATCH($C8,$C$4:$C$34,0),0)=FG8,"",FG8)</f>
        <v/>
      </c>
      <c r="KS8" s="206" t="str">
        <f>IF(HLOOKUP(VLOOKUP(LEFT(KS$5,2),'%ICMS'!$B:$K,9,0),$IG$4:$IR$34,MATCH($C8,$C$4:$C$34,0),0)=FH8,"",FH8)</f>
        <v/>
      </c>
      <c r="KT8" s="206" t="str">
        <f>IF(HLOOKUP(VLOOKUP(LEFT(KT$5,2),'%ICMS'!$B:$K,9,0),$IG$4:$IR$34,MATCH($C8,$C$4:$C$34,0),0)=FI8,"",FI8)</f>
        <v/>
      </c>
      <c r="KU8" s="206" t="str">
        <f>IF(HLOOKUP(VLOOKUP(LEFT(KU$5,2),'%ICMS'!$B:$K,9,0),$IG$4:$IR$34,MATCH($C8,$C$4:$C$34,0),0)=FJ8,"",FJ8)</f>
        <v/>
      </c>
      <c r="KV8" s="206" t="str">
        <f>IF(HLOOKUP(VLOOKUP(LEFT(KV$5,2),'%ICMS'!$B:$K,9,0),$IG$4:$IR$34,MATCH($C8,$C$4:$C$34,0),0)=FK8,"",FK8)</f>
        <v/>
      </c>
      <c r="KW8" s="206" t="str">
        <f>IF(HLOOKUP(VLOOKUP(LEFT(KW$5,2),'%ICMS'!$B:$K,9,0),$IG$4:$IR$34,MATCH($C8,$C$4:$C$34,0),0)=FL8,"",FL8)</f>
        <v/>
      </c>
      <c r="KX8" s="206" t="str">
        <f>IF(HLOOKUP(VLOOKUP(LEFT(KX$5,2),'%ICMS'!$B:$K,9,0),$IG$4:$IR$34,MATCH($C8,$C$4:$C$34,0),0)=FM8,"",FM8)</f>
        <v/>
      </c>
      <c r="KY8" s="206" t="str">
        <f>IF(HLOOKUP(VLOOKUP(LEFT(KY$5,2),'%ICMS'!$B:$K,9,0),$IG$4:$IR$34,MATCH($C8,$C$4:$C$34,0),0)=FN8,"",FN8)</f>
        <v/>
      </c>
      <c r="KZ8" s="206" t="str">
        <f>IF(HLOOKUP(VLOOKUP(LEFT(KZ$5,2),'%ICMS'!$B:$K,9,0),$IG$4:$IR$34,MATCH($C8,$C$4:$C$34,0),0)=FO8,"",FO8)</f>
        <v/>
      </c>
      <c r="LA8" s="206" t="str">
        <f>IF(HLOOKUP(VLOOKUP(LEFT(LA$5,2),'%ICMS'!$B:$K,9,0),$IG$4:$IR$34,MATCH($C8,$C$4:$C$34,0),0)=FP8,"",FP8)</f>
        <v/>
      </c>
      <c r="LB8" s="206" t="str">
        <f>IF(HLOOKUP(VLOOKUP(LEFT(LB$5,2),'%ICMS'!$B:$K,9,0),$IG$4:$IR$34,MATCH($C8,$C$4:$C$34,0),0)=FQ8,"",FQ8)</f>
        <v/>
      </c>
      <c r="LC8" s="206" t="str">
        <f>IF(HLOOKUP(VLOOKUP(LEFT(LC$5,2),'%ICMS'!$B:$K,9,0),$IG$4:$IR$34,MATCH($C8,$C$4:$C$34,0),0)=FR8,"",FR8)</f>
        <v/>
      </c>
      <c r="LD8" s="206" t="str">
        <f>IF(HLOOKUP(VLOOKUP(LEFT(LD$5,2),'%ICMS'!$B:$K,9,0),$IG$4:$IR$34,MATCH($C8,$C$4:$C$34,0),0)=FS8,"",FS8)</f>
        <v/>
      </c>
      <c r="LE8" s="206" t="str">
        <f>IF(HLOOKUP(VLOOKUP(LEFT(LE$5,2),'%ICMS'!$B:$K,9,0),$IG$4:$IR$34,MATCH($C8,$C$4:$C$34,0),0)=FT8,"",FT8)</f>
        <v/>
      </c>
      <c r="LF8" s="206" t="str">
        <f>IF(HLOOKUP(VLOOKUP(LEFT(LF$5,2),'%ICMS'!$B:$K,9,0),$IG$4:$IR$34,MATCH($C8,$C$4:$C$34,0),0)=FU8,"",FU8)</f>
        <v/>
      </c>
      <c r="LG8" s="206" t="str">
        <f>IF(HLOOKUP(VLOOKUP(LEFT(LG$5,2),'%ICMS'!$B:$K,9,0),$IG$4:$IR$34,MATCH($C8,$C$4:$C$34,0),0)=FV8,"",FV8)</f>
        <v/>
      </c>
      <c r="LH8" s="206" t="str">
        <f>IF(HLOOKUP(VLOOKUP(LEFT(LH$5,2),'%ICMS'!$B:$K,9,0),$IG$4:$IR$34,MATCH($C8,$C$4:$C$34,0),0)=FW8,"",FW8)</f>
        <v/>
      </c>
      <c r="LI8" s="206" t="str">
        <f>IF(HLOOKUP(VLOOKUP(LEFT(LI$5,2),'%ICMS'!$B:$K,9,0),$IG$4:$IR$34,MATCH($C8,$C$4:$C$34,0),0)=FX8,"",FX8)</f>
        <v/>
      </c>
      <c r="LJ8" s="206" t="str">
        <f>IF(HLOOKUP(VLOOKUP(LEFT(LJ$5,2),'%ICMS'!$B:$K,9,0),$IG$4:$IR$34,MATCH($C8,$C$4:$C$34,0),0)=FY8,"",FY8)</f>
        <v/>
      </c>
      <c r="LK8" s="206" t="str">
        <f>IF(HLOOKUP(VLOOKUP(LEFT(LK$5,2),'%ICMS'!$B:$K,9,0),$IG$4:$IR$34,MATCH($C8,$C$4:$C$34,0),0)=FZ8,"",FZ8)</f>
        <v/>
      </c>
      <c r="LL8" s="206" t="str">
        <f>IF(HLOOKUP(VLOOKUP(LEFT(LL$5,2),'%ICMS'!$B:$K,9,0),$IG$4:$IR$34,MATCH($C8,$C$4:$C$34,0),0)=GA8,"",GA8)</f>
        <v/>
      </c>
      <c r="LM8" s="206" t="str">
        <f>IF(HLOOKUP(VLOOKUP(LEFT(LM$5,2),'%ICMS'!$B:$K,9,0),$IG$4:$IR$34,MATCH($C8,$C$4:$C$34,0),0)=GB8,"",GB8)</f>
        <v/>
      </c>
      <c r="LN8" s="206" t="str">
        <f>IF(HLOOKUP(VLOOKUP(LEFT(LN$5,2),'%ICMS'!$B:$K,9,0),$IG$4:$IR$34,MATCH($C8,$C$4:$C$34,0),0)=GC8,"",GC8)</f>
        <v/>
      </c>
      <c r="LO8" s="122" t="str">
        <f>IFERROR(IF(AND(VLOOKUP(LEFT(LO$5,2),'%ICMS'!$B$2:$I$29,8,0)=AY8,HLOOKUP(AY8,$IG$5:$IO$34,MATCH($C8,$C$5:$C$34,0),0)=GD8),"",GD8),GD8)</f>
        <v/>
      </c>
      <c r="LP8" s="102" t="str">
        <f>IF(VLOOKUP(LEFT($LP$5,2),'%ICMS'!$B$2:$I$29,8,0)=Y8,"",GE8)</f>
        <v/>
      </c>
      <c r="LQ8" s="102">
        <f>IF(VLOOKUP(LEFT($LQ$5,2),'%ICMS'!$B$2:$I$29,8,0)=Z8,"",GF8)</f>
        <v>94.006392849295409</v>
      </c>
      <c r="LR8" s="102" t="str">
        <f>IF(VLOOKUP(LEFT($LR$5,2),'%ICMS'!$B$2:$I$29,8,0)=AA8,"",GG8)</f>
        <v/>
      </c>
      <c r="LS8" s="102">
        <f>IF(VLOOKUP(LEFT($LS$5,2),'%ICMS'!$B$2:$I$29,8,0)=AB8,"",GH8)</f>
        <v>90.7</v>
      </c>
      <c r="LT8" s="102" t="str">
        <f>IF(VLOOKUP(LEFT($LT$5,2),'%ICMS'!$B$2:$I$29,8,0)=AC8,"",GI8)</f>
        <v/>
      </c>
      <c r="LU8" s="102" t="str">
        <f>IF(VLOOKUP(LEFT($LU$5,2),'%ICMS'!$B$2:$I$29,8,0)=AD8,"",GJ8)</f>
        <v/>
      </c>
      <c r="LV8" s="102">
        <f>IF(VLOOKUP(LEFT($LV$5,2),'%ICMS'!$B$2:$I$29,8,0)=AE8,"",GK8)</f>
        <v>93.325946400000007</v>
      </c>
      <c r="LW8" s="102" t="str">
        <f>IF(VLOOKUP(LEFT($LW$5,2),'%ICMS'!$B$2:$I$29,8,0)=AF8,"",GL8)</f>
        <v/>
      </c>
      <c r="LX8" s="102">
        <f>IF(VLOOKUP(LEFT($LX$5,2),'%ICMS'!$B$2:$I$29,8,0)=AG8,"",GM8)</f>
        <v>94.696876900000007</v>
      </c>
      <c r="LY8" s="102" t="str">
        <f>IF(VLOOKUP(LEFT($LY$5,2),'%ICMS'!$B$2:$I$29,8,0)=AH8,"",GN8)</f>
        <v/>
      </c>
      <c r="LZ8" s="102">
        <f>IF(VLOOKUP(LEFT($LZ$5,2),'%ICMS'!$B$2:$I$29,8,0)=AI8,"",GO8)</f>
        <v>90.7</v>
      </c>
      <c r="MA8" s="102" t="str">
        <f>IF(VLOOKUP(LEFT($MA$5,2),'%ICMS'!$B$2:$I$29,8,0)=AJ8,"",GP8)</f>
        <v/>
      </c>
      <c r="MB8" s="102" t="str">
        <f>IF(VLOOKUP(LEFT($MB$5,2),'%ICMS'!$B$2:$I$29,8,0)=AK8,"",GQ8)</f>
        <v/>
      </c>
      <c r="MC8" s="102" t="str">
        <f>IF(VLOOKUP(LEFT($MC$5,2),'%ICMS'!$B$2:$I$29,8,0)=AL8,"",GR8)</f>
        <v/>
      </c>
      <c r="MD8" s="102" t="str">
        <f>IF(VLOOKUP(LEFT($MD$5,2),'%ICMS'!$B$2:$I$29,8,0)=AM8,"",GS8)</f>
        <v/>
      </c>
      <c r="ME8" s="102" t="str">
        <f>IF(VLOOKUP(LEFT($ME$5,2),'%ICMS'!$B$2:$I$29,8,0)=AN8,"",GT8)</f>
        <v/>
      </c>
      <c r="MF8" s="102">
        <f>IF(VLOOKUP(LEFT($MF$5,2),'%ICMS'!$B$2:$I$29,8,0)=AO8,"",GU8)</f>
        <v>96.830685100000011</v>
      </c>
      <c r="MG8" s="102">
        <f>IF(VLOOKUP(LEFT($MG$5,2),'%ICMS'!$B$2:$I$29,8,0)=AP8,"",GV8)</f>
        <v>92.655219900000006</v>
      </c>
      <c r="MH8" s="102" t="str">
        <f>IF(VLOOKUP(LEFT($MH$5,2),'%ICMS'!$B$2:$I$29,8,0)=AQ8,"",GW8)</f>
        <v/>
      </c>
      <c r="MI8" s="102" t="str">
        <f>IF(VLOOKUP(LEFT($MI$5,2),'%ICMS'!$B$2:$I$29,8,0)=AR8,"",GX8)</f>
        <v/>
      </c>
      <c r="MJ8" s="102">
        <f>IF(VLOOKUP(LEFT($MJ$5,2),'%ICMS'!$B$2:$I$29,8,0)=AS8,"",GY8)</f>
        <v>92.655219900000006</v>
      </c>
      <c r="MK8" s="102" t="str">
        <f>IF(VLOOKUP(LEFT($MK$5,2),'%ICMS'!$B$2:$I$29,8,0)=AT8,"",GZ8)</f>
        <v/>
      </c>
      <c r="ML8" s="102">
        <f>IF(VLOOKUP(LEFT($ML$5,2),'%ICMS'!$B$2:$I$29,8,0)=AU8,"",HA8)</f>
        <v>89.441809599999999</v>
      </c>
      <c r="MM8" s="102">
        <f>IF(VLOOKUP(LEFT($MM$5,2),'%ICMS'!$B$2:$I$29,8,0)=AV8,"",HB8)</f>
        <v>89.441809599999999</v>
      </c>
      <c r="MN8" s="102">
        <f>IF(VLOOKUP(LEFT($MN$5,2),'%ICMS'!$B$2:$I$29,8,0)=AW8,"",HC8)</f>
        <v>93.325946400000007</v>
      </c>
      <c r="MO8" s="102" t="str">
        <f>IF(VLOOKUP(LEFT($MO$5,2),'%ICMS'!$B$2:$I$29,8,0)=AX8,"",HD8)</f>
        <v/>
      </c>
      <c r="MP8" s="102" t="str">
        <f>IF(VLOOKUP(LEFT($MP$5,2),'%ICMS'!$B$2:$I$29,8,0)=AY8,"",HE8)</f>
        <v/>
      </c>
      <c r="MQ8" s="102" t="str">
        <f>IF(VLOOKUP(LEFT($MQ$5,2),'%ICMS'!$B$2:$I$29,8,0)=Y8,"",HF8)</f>
        <v/>
      </c>
      <c r="MR8" s="102" t="str">
        <f>IF(VLOOKUP(LEFT($MR$5,2),'%ICMS'!$B$2:$I$29,8,0)=Z8,"",HG8)</f>
        <v>N/A</v>
      </c>
      <c r="MS8" s="102" t="str">
        <f>IF(VLOOKUP(LEFT($MS$5,2),'%ICMS'!$B$2:$I$29,8,0)=AA8,"",HH8)</f>
        <v/>
      </c>
      <c r="MT8" s="102" t="str">
        <f>IF(VLOOKUP(LEFT($MT$5,2),'%ICMS'!$B$2:$I$29,8,0)=AB8,"",HI8)</f>
        <v>N/A</v>
      </c>
      <c r="MU8" s="102" t="str">
        <f>IF(VLOOKUP(LEFT($MU$5,2),'%ICMS'!$B$2:$I$29,8,0)=AC8,"",HJ8)</f>
        <v/>
      </c>
      <c r="MV8" s="102" t="str">
        <f>IF(VLOOKUP(LEFT($MV$5,2),'%ICMS'!$B$2:$I$29,8,0)=AD8,"",HK8)</f>
        <v/>
      </c>
      <c r="MW8" s="102" t="str">
        <f>IF(VLOOKUP(LEFT($MW$5,2),'%ICMS'!$B$2:$I$29,8,0)=AE8,"",HL8)</f>
        <v>N/A</v>
      </c>
      <c r="MX8" s="102" t="str">
        <f>IF(VLOOKUP(LEFT($MX$5,2),'%ICMS'!$B$2:$I$29,8,0)=AF8,"",HM8)</f>
        <v/>
      </c>
      <c r="MY8" s="102" t="str">
        <f>IF(VLOOKUP(LEFT($MY$5,2),'%ICMS'!$B$2:$I$29,8,0)=AG8,"",HN8)</f>
        <v>N/A</v>
      </c>
      <c r="MZ8" s="102" t="str">
        <f>IF(VLOOKUP(LEFT($MZ$5,2),'%ICMS'!$B$2:$I$29,8,0)=AH8,"",HO8)</f>
        <v/>
      </c>
      <c r="NA8" s="102" t="str">
        <f>IF(VLOOKUP(LEFT($NA$5,2),'%ICMS'!$B$2:$I$29,8,0)=AI8,"",HP8)</f>
        <v>N/A</v>
      </c>
      <c r="NB8" s="102" t="str">
        <f>IF(VLOOKUP(LEFT($NB$5,2),'%ICMS'!$B$2:$I$29,8,0)=AJ8,"",HQ8)</f>
        <v/>
      </c>
      <c r="NC8" s="102" t="str">
        <f>IF(VLOOKUP(LEFT($NC$5,2),'%ICMS'!$B$2:$I$29,8,0)=AK8,"",HR8)</f>
        <v/>
      </c>
      <c r="ND8" s="102" t="str">
        <f>IF(VLOOKUP(LEFT($ND$5,2),'%ICMS'!$B$2:$I$29,8,0)=AL8,"",HS8)</f>
        <v/>
      </c>
      <c r="NE8" s="102" t="str">
        <f>IF(VLOOKUP(LEFT($NE$5,2),'%ICMS'!$B$2:$I$29,8,0)=AM8,"",HT8)</f>
        <v/>
      </c>
      <c r="NF8" s="102" t="str">
        <f>IF(VLOOKUP(LEFT($NF$5,2),'%ICMS'!$B$2:$I$29,8,0)=AN8,"",HU8)</f>
        <v/>
      </c>
      <c r="NG8" s="102" t="str">
        <f>IF(VLOOKUP(LEFT($NG$5,2),'%ICMS'!$B$2:$I$29,8,0)=AO8,"",HV8)</f>
        <v>N/A</v>
      </c>
      <c r="NH8" s="102" t="str">
        <f>IF(VLOOKUP(LEFT($NH$5,2),'%ICMS'!$B$2:$I$29,8,0)=AP8,"",HW8)</f>
        <v>N/A</v>
      </c>
      <c r="NI8" s="102" t="str">
        <f>IF(VLOOKUP(LEFT($NI$5,2),'%ICMS'!$B$2:$I$29,8,0)=AQ8,"",HX8)</f>
        <v/>
      </c>
      <c r="NJ8" s="102" t="str">
        <f>IF(VLOOKUP(LEFT($NJ$5,2),'%ICMS'!$B$2:$I$29,8,0)=AR8,"",HY8)</f>
        <v/>
      </c>
      <c r="NK8" s="102" t="str">
        <f>IF(VLOOKUP(LEFT($NK$5,2),'%ICMS'!$B$2:$I$29,8,0)=AS8,"",HZ8)</f>
        <v>N/A</v>
      </c>
      <c r="NL8" s="102" t="str">
        <f>IF(VLOOKUP(LEFT($NL$5,2),'%ICMS'!$B$2:$I$29,8,0)=AT8,"",IA8)</f>
        <v/>
      </c>
      <c r="NM8" s="102" t="str">
        <f>IF(VLOOKUP(LEFT($NM$5,2),'%ICMS'!$B$2:$I$29,8,0)=AU8,"",IB8)</f>
        <v>N/A</v>
      </c>
      <c r="NN8" s="102" t="str">
        <f>IF(VLOOKUP(LEFT($NN$5,2),'%ICMS'!$B$2:$I$29,8,0)=AV8,"",IC8)</f>
        <v>N/A</v>
      </c>
      <c r="NO8" s="102" t="str">
        <f>IF(FB8="PMPF",U8,IF(VLOOKUP(LEFT($NO$5,2),'%ICMS'!$B$2:$I$29,8,0)=AW8,"",ID8))</f>
        <v>N/A</v>
      </c>
      <c r="NP8" s="102" t="str">
        <f>IF(VLOOKUP(LEFT($NP$5,2),'%ICMS'!$B$2:$I$29,8,0)=AX8,"",IE8)</f>
        <v/>
      </c>
      <c r="NQ8" s="102" t="str">
        <f>IF(VLOOKUP(LEFT($NQ$5,2),'%ICMS'!$B$2:$I$29,8,0)=AY8,"",IF8)</f>
        <v/>
      </c>
      <c r="NT8" s="120">
        <v>0.34</v>
      </c>
      <c r="NU8" s="102">
        <f t="shared" si="18"/>
        <v>51.229269178312506</v>
      </c>
      <c r="NV8" s="102">
        <f t="shared" si="19"/>
        <v>51.380369091693026</v>
      </c>
      <c r="NW8" s="102">
        <f t="shared" si="20"/>
        <v>51.329270520000009</v>
      </c>
      <c r="NX8" s="102">
        <f t="shared" si="21"/>
        <v>51.132125000000002</v>
      </c>
      <c r="NY8" s="102">
        <f t="shared" si="22"/>
        <v>51.380369091693026</v>
      </c>
      <c r="NZ8" s="102">
        <f t="shared" si="23"/>
        <v>51.329270520000009</v>
      </c>
      <c r="OA8" s="102">
        <f t="shared" si="24"/>
        <v>53.254118164500007</v>
      </c>
      <c r="OB8" s="102">
        <f t="shared" si="25"/>
        <v>51.037732602999995</v>
      </c>
      <c r="OC8" s="102">
        <f t="shared" si="26"/>
        <v>52.734323323687512</v>
      </c>
      <c r="OD8" s="102">
        <f t="shared" si="27"/>
        <v>51.647699569812502</v>
      </c>
      <c r="OE8" s="102">
        <f t="shared" si="28"/>
        <v>59.861999999999995</v>
      </c>
      <c r="OF8" s="102">
        <f t="shared" si="29"/>
        <v>51.037732602999995</v>
      </c>
      <c r="OG8" s="102">
        <f t="shared" si="30"/>
        <v>51.037732602999995</v>
      </c>
      <c r="OH8" s="102">
        <f t="shared" si="31"/>
        <v>51.229269178312506</v>
      </c>
      <c r="OI8" s="102">
        <f t="shared" si="32"/>
        <v>51.329270520000009</v>
      </c>
      <c r="OJ8" s="102">
        <f t="shared" si="33"/>
        <v>51.380369091693026</v>
      </c>
      <c r="OK8" s="102">
        <f t="shared" si="34"/>
        <v>51.59259940484376</v>
      </c>
      <c r="OL8" s="102">
        <f t="shared" si="35"/>
        <v>51.278873263406247</v>
      </c>
      <c r="OM8" s="102">
        <f t="shared" si="36"/>
        <v>51.538346037750003</v>
      </c>
      <c r="ON8" s="102">
        <f t="shared" si="37"/>
        <v>51.329270520000009</v>
      </c>
      <c r="OO8" s="102">
        <f t="shared" si="38"/>
        <v>51.278873263406247</v>
      </c>
      <c r="OP8" s="102">
        <f t="shared" si="39"/>
        <v>51.329270520000009</v>
      </c>
      <c r="OQ8" s="102">
        <f t="shared" si="40"/>
        <v>51.037732602999995</v>
      </c>
      <c r="OR8" s="102">
        <f t="shared" si="41"/>
        <v>51.037732602999995</v>
      </c>
      <c r="OS8" s="102">
        <f t="shared" si="42"/>
        <v>51.329270520000009</v>
      </c>
      <c r="OT8" s="102">
        <f t="shared" si="43"/>
        <v>51.132125000000002</v>
      </c>
      <c r="OU8" s="102">
        <f t="shared" si="44"/>
        <v>51.329270520000009</v>
      </c>
      <c r="OV8" s="102">
        <f t="shared" si="104"/>
        <v>3.9958829959083757</v>
      </c>
      <c r="OW8" s="102">
        <f t="shared" si="45"/>
        <v>4.0076687891520564</v>
      </c>
      <c r="OX8" s="102">
        <f t="shared" si="46"/>
        <v>4.0036831005600009</v>
      </c>
      <c r="OY8" s="102">
        <f t="shared" si="47"/>
        <v>3.9883057500000003</v>
      </c>
      <c r="OZ8" s="102">
        <f t="shared" si="48"/>
        <v>4.0076687891520564</v>
      </c>
      <c r="PA8" s="102">
        <f t="shared" si="49"/>
        <v>4.0036831005600009</v>
      </c>
      <c r="PB8" s="102">
        <f t="shared" si="50"/>
        <v>4.1538212168310009</v>
      </c>
      <c r="PC8" s="102">
        <f t="shared" si="51"/>
        <v>3.9809431430339997</v>
      </c>
      <c r="PD8" s="102">
        <f t="shared" si="52"/>
        <v>4.1132772192476263</v>
      </c>
      <c r="PE8" s="102">
        <f t="shared" si="53"/>
        <v>4.0285205664453754</v>
      </c>
      <c r="PF8" s="102">
        <f t="shared" si="54"/>
        <v>4.6692359999999997</v>
      </c>
      <c r="PG8" s="102">
        <f t="shared" si="55"/>
        <v>3.9809431430339997</v>
      </c>
      <c r="PH8" s="102">
        <f t="shared" si="56"/>
        <v>3.9809431430339997</v>
      </c>
      <c r="PI8" s="102">
        <f t="shared" si="57"/>
        <v>3.9958829959083757</v>
      </c>
      <c r="PJ8" s="102">
        <f t="shared" si="58"/>
        <v>4.0036831005600009</v>
      </c>
      <c r="PK8" s="102">
        <f t="shared" si="59"/>
        <v>4.0076687891520564</v>
      </c>
      <c r="PL8" s="102">
        <f t="shared" si="60"/>
        <v>4.0242227535778134</v>
      </c>
      <c r="PM8" s="102">
        <f t="shared" si="61"/>
        <v>3.9997521145456871</v>
      </c>
      <c r="PN8" s="102">
        <f t="shared" si="62"/>
        <v>4.0199909909445006</v>
      </c>
      <c r="PO8" s="102">
        <f t="shared" si="63"/>
        <v>4.0036831005600009</v>
      </c>
      <c r="PP8" s="102">
        <f t="shared" si="64"/>
        <v>3.9997521145456871</v>
      </c>
      <c r="PQ8" s="102">
        <f t="shared" si="65"/>
        <v>4.0036831005600009</v>
      </c>
      <c r="PR8" s="102">
        <f t="shared" si="66"/>
        <v>3.9809431430339997</v>
      </c>
      <c r="PS8" s="102">
        <f t="shared" si="67"/>
        <v>3.9809431430339997</v>
      </c>
      <c r="PT8" s="102">
        <f t="shared" si="68"/>
        <v>4.0036831005600009</v>
      </c>
      <c r="PU8" s="102">
        <f t="shared" si="69"/>
        <v>3.9883057500000003</v>
      </c>
      <c r="PV8" s="102">
        <f t="shared" si="70"/>
        <v>4.0036831005600009</v>
      </c>
      <c r="PW8" s="102">
        <f t="shared" si="71"/>
        <v>0</v>
      </c>
      <c r="PX8" s="102">
        <f t="shared" si="72"/>
        <v>25.629383657873607</v>
      </c>
      <c r="PY8" s="102">
        <f t="shared" si="73"/>
        <v>0</v>
      </c>
      <c r="PZ8" s="102">
        <f t="shared" si="74"/>
        <v>30.590978606208459</v>
      </c>
      <c r="QA8" s="102">
        <f t="shared" si="75"/>
        <v>0</v>
      </c>
      <c r="QB8" s="102">
        <f t="shared" si="76"/>
        <v>0</v>
      </c>
      <c r="QC8" s="102">
        <f t="shared" si="77"/>
        <v>0</v>
      </c>
      <c r="QD8" s="102">
        <f t="shared" si="78"/>
        <v>0</v>
      </c>
      <c r="QE8" s="102">
        <f t="shared" si="79"/>
        <v>0</v>
      </c>
      <c r="QF8" s="102">
        <f t="shared" si="80"/>
        <v>0</v>
      </c>
      <c r="QG8" s="102">
        <f t="shared" si="81"/>
        <v>9.101238893999998</v>
      </c>
      <c r="QH8" s="102">
        <f t="shared" si="82"/>
        <v>0</v>
      </c>
      <c r="QI8" s="102">
        <f t="shared" si="83"/>
        <v>12.889899069244676</v>
      </c>
      <c r="QJ8" s="102">
        <f t="shared" si="84"/>
        <v>0</v>
      </c>
      <c r="QK8" s="102">
        <f t="shared" si="85"/>
        <v>0</v>
      </c>
      <c r="QL8" s="102">
        <f t="shared" si="86"/>
        <v>0</v>
      </c>
      <c r="QM8" s="102">
        <f t="shared" si="87"/>
        <v>0</v>
      </c>
      <c r="QN8" s="102">
        <f t="shared" si="88"/>
        <v>20.49191072759557</v>
      </c>
      <c r="QO8" s="102">
        <f t="shared" si="89"/>
        <v>18.874488658703548</v>
      </c>
      <c r="QP8" s="102">
        <f t="shared" si="90"/>
        <v>0</v>
      </c>
      <c r="QQ8" s="102">
        <f t="shared" si="91"/>
        <v>0</v>
      </c>
      <c r="QR8" s="102">
        <f t="shared" si="92"/>
        <v>0</v>
      </c>
      <c r="QS8" s="102">
        <f t="shared" si="93"/>
        <v>9.4564736144068053</v>
      </c>
      <c r="QT8" s="102">
        <f t="shared" si="94"/>
        <v>0</v>
      </c>
      <c r="QU8" s="102">
        <f t="shared" si="95"/>
        <v>0</v>
      </c>
      <c r="QV8" s="102">
        <f t="shared" si="96"/>
        <v>17.293564866952</v>
      </c>
      <c r="QW8" s="102">
        <f t="shared" si="97"/>
        <v>0</v>
      </c>
      <c r="QX8" s="102">
        <f t="shared" si="105"/>
        <v>55.225152174220881</v>
      </c>
      <c r="QY8" s="102">
        <f t="shared" si="98"/>
        <v>81.017421538718693</v>
      </c>
      <c r="QZ8" s="102">
        <f t="shared" si="98"/>
        <v>55.332953620560012</v>
      </c>
      <c r="RA8" s="102">
        <f t="shared" si="98"/>
        <v>85.711409356208463</v>
      </c>
      <c r="RB8" s="102">
        <f t="shared" si="98"/>
        <v>55.388037880845083</v>
      </c>
      <c r="RC8" s="102">
        <f t="shared" si="98"/>
        <v>55.332953620560012</v>
      </c>
      <c r="RD8" s="102">
        <f t="shared" si="98"/>
        <v>57.407939381331005</v>
      </c>
      <c r="RE8" s="102">
        <f t="shared" si="98"/>
        <v>55.018675746033992</v>
      </c>
      <c r="RF8" s="102">
        <f t="shared" si="98"/>
        <v>56.84760054293514</v>
      </c>
      <c r="RG8" s="102">
        <f t="shared" si="98"/>
        <v>55.676220136257875</v>
      </c>
      <c r="RH8" s="102">
        <f t="shared" si="98"/>
        <v>73.632474893999984</v>
      </c>
      <c r="RI8" s="102">
        <f t="shared" si="98"/>
        <v>55.018675746033992</v>
      </c>
      <c r="RJ8" s="102">
        <f t="shared" si="98"/>
        <v>67.908574815278669</v>
      </c>
      <c r="RK8" s="102">
        <f t="shared" si="98"/>
        <v>55.225152174220881</v>
      </c>
      <c r="RL8" s="102">
        <f t="shared" si="98"/>
        <v>55.332953620560012</v>
      </c>
      <c r="RM8" s="102">
        <f t="shared" si="98"/>
        <v>55.388037880845083</v>
      </c>
      <c r="RN8" s="102">
        <f t="shared" si="98"/>
        <v>55.61682215842157</v>
      </c>
      <c r="RO8" s="102">
        <f t="shared" si="98"/>
        <v>75.770536105547507</v>
      </c>
      <c r="RP8" s="102">
        <f t="shared" si="98"/>
        <v>74.432825687398051</v>
      </c>
      <c r="RQ8" s="102">
        <f t="shared" si="98"/>
        <v>55.332953620560012</v>
      </c>
      <c r="RR8" s="102">
        <f t="shared" si="98"/>
        <v>55.278625377951933</v>
      </c>
      <c r="RS8" s="102">
        <f t="shared" si="98"/>
        <v>55.332953620560012</v>
      </c>
      <c r="RT8" s="102">
        <f t="shared" si="98"/>
        <v>64.475149360440795</v>
      </c>
      <c r="RU8" s="102">
        <f t="shared" si="98"/>
        <v>55.018675746033992</v>
      </c>
      <c r="RV8" s="102">
        <f t="shared" si="98"/>
        <v>55.332953620560012</v>
      </c>
      <c r="RW8" s="102">
        <f t="shared" si="98"/>
        <v>72.413995616952008</v>
      </c>
      <c r="RX8" s="102">
        <f t="shared" si="98"/>
        <v>55.332953620560012</v>
      </c>
      <c r="RY8" s="102">
        <f t="shared" si="106"/>
        <v>74.515300623000016</v>
      </c>
      <c r="RZ8" s="102">
        <f t="shared" si="107"/>
        <v>74.735082315189871</v>
      </c>
      <c r="SA8" s="102">
        <f t="shared" si="108"/>
        <v>74.660757120000014</v>
      </c>
      <c r="SB8" s="102">
        <f t="shared" si="109"/>
        <v>74.374000000000009</v>
      </c>
      <c r="SC8" s="102">
        <f t="shared" si="110"/>
        <v>74.735082315189871</v>
      </c>
      <c r="SD8" s="102">
        <f t="shared" si="111"/>
        <v>74.660757120000014</v>
      </c>
      <c r="SE8" s="102">
        <f t="shared" si="112"/>
        <v>77.460535512000021</v>
      </c>
      <c r="SF8" s="102">
        <f t="shared" si="113"/>
        <v>74.236701967999991</v>
      </c>
      <c r="SG8" s="102">
        <f t="shared" si="114"/>
        <v>76.704470289000014</v>
      </c>
      <c r="SH8" s="102">
        <f t="shared" si="115"/>
        <v>75.123926647000019</v>
      </c>
      <c r="SI8" s="102">
        <f t="shared" si="116"/>
        <v>66.210999999999999</v>
      </c>
      <c r="SJ8" s="102">
        <f t="shared" si="117"/>
        <v>74.236701967999991</v>
      </c>
      <c r="SK8" s="102">
        <f t="shared" si="118"/>
        <v>74.236701967999991</v>
      </c>
      <c r="SL8" s="102">
        <f t="shared" si="119"/>
        <v>74.515300623000016</v>
      </c>
      <c r="SM8" s="102">
        <f t="shared" si="120"/>
        <v>74.660757120000014</v>
      </c>
      <c r="SN8" s="102">
        <f t="shared" si="121"/>
        <v>74.735082315189871</v>
      </c>
      <c r="SO8" s="102">
        <f t="shared" si="122"/>
        <v>75.043780952500015</v>
      </c>
      <c r="SP8" s="102">
        <f t="shared" si="123"/>
        <v>74.587452019499992</v>
      </c>
      <c r="SQ8" s="102">
        <f t="shared" si="124"/>
        <v>74.964866964000009</v>
      </c>
      <c r="SR8" s="102">
        <f t="shared" si="125"/>
        <v>74.660757120000014</v>
      </c>
      <c r="SS8" s="102">
        <f t="shared" si="126"/>
        <v>74.587452019499992</v>
      </c>
      <c r="ST8" s="102">
        <f t="shared" si="127"/>
        <v>74.660757120000014</v>
      </c>
      <c r="SU8" s="102">
        <f t="shared" si="128"/>
        <v>74.236701967999991</v>
      </c>
      <c r="SV8" s="102">
        <f t="shared" si="129"/>
        <v>74.236701967999991</v>
      </c>
      <c r="SW8" s="102">
        <f t="shared" si="130"/>
        <v>74.660757120000014</v>
      </c>
      <c r="SX8" s="102">
        <f t="shared" si="131"/>
        <v>74.374000000000009</v>
      </c>
      <c r="SY8" s="102">
        <f t="shared" si="132"/>
        <v>74.660757120000014</v>
      </c>
    </row>
    <row r="9" spans="1:519" s="112" customFormat="1" ht="15" customHeight="1" x14ac:dyDescent="0.2">
      <c r="A9" s="9" t="s">
        <v>99</v>
      </c>
      <c r="B9" s="9" t="s">
        <v>42</v>
      </c>
      <c r="C9" s="11">
        <v>100101258</v>
      </c>
      <c r="D9" s="10" t="s">
        <v>87</v>
      </c>
      <c r="E9" s="11" t="s">
        <v>175</v>
      </c>
      <c r="F9" s="115" t="s">
        <v>71</v>
      </c>
      <c r="G9" s="11">
        <v>12</v>
      </c>
      <c r="H9" s="11" t="s">
        <v>45</v>
      </c>
      <c r="I9" s="115" t="s">
        <v>133</v>
      </c>
      <c r="J9" s="11" t="s">
        <v>133</v>
      </c>
      <c r="K9" s="116" t="s">
        <v>133</v>
      </c>
      <c r="L9" s="11" t="s">
        <v>133</v>
      </c>
      <c r="M9" s="11" t="s">
        <v>19</v>
      </c>
      <c r="N9" s="117" t="s">
        <v>70</v>
      </c>
      <c r="O9" s="117" t="s">
        <v>144</v>
      </c>
      <c r="P9" s="117">
        <v>1</v>
      </c>
      <c r="Q9" s="117" t="s">
        <v>20</v>
      </c>
      <c r="R9" s="117" t="s">
        <v>21</v>
      </c>
      <c r="S9" s="118">
        <v>0.125</v>
      </c>
      <c r="T9" s="123">
        <v>7.8E-2</v>
      </c>
      <c r="U9" s="166" t="s">
        <v>369</v>
      </c>
      <c r="V9" s="124">
        <v>0.1119</v>
      </c>
      <c r="W9" s="124">
        <v>9.5899999999999999E-2</v>
      </c>
      <c r="X9" s="124"/>
      <c r="Y9" s="124">
        <v>0.19</v>
      </c>
      <c r="Z9" s="124">
        <v>0.27</v>
      </c>
      <c r="AA9" s="124">
        <v>0.2</v>
      </c>
      <c r="AB9" s="120">
        <v>0.28999999999999998</v>
      </c>
      <c r="AC9" s="124">
        <v>0.20499999999999999</v>
      </c>
      <c r="AD9" s="124">
        <v>0.2</v>
      </c>
      <c r="AE9" s="124">
        <v>0.2</v>
      </c>
      <c r="AF9" s="124">
        <v>0.17</v>
      </c>
      <c r="AG9" s="120">
        <v>0.21</v>
      </c>
      <c r="AH9" s="124">
        <v>0.23</v>
      </c>
      <c r="AI9" s="120">
        <v>0.27</v>
      </c>
      <c r="AJ9" s="124">
        <v>0.17</v>
      </c>
      <c r="AK9" s="124">
        <v>0.17</v>
      </c>
      <c r="AL9" s="124">
        <v>0.19</v>
      </c>
      <c r="AM9" s="124">
        <v>0.2</v>
      </c>
      <c r="AN9" s="124">
        <v>0.20499999999999999</v>
      </c>
      <c r="AO9" s="120">
        <v>0.27</v>
      </c>
      <c r="AP9" s="120">
        <v>0.25</v>
      </c>
      <c r="AQ9" s="120">
        <v>0.22</v>
      </c>
      <c r="AR9" s="124">
        <v>0.2</v>
      </c>
      <c r="AS9" s="120">
        <v>0.25</v>
      </c>
      <c r="AT9" s="124">
        <v>0.2</v>
      </c>
      <c r="AU9" s="120">
        <v>0.27</v>
      </c>
      <c r="AV9" s="120">
        <v>0.25</v>
      </c>
      <c r="AW9" s="120">
        <v>0.26</v>
      </c>
      <c r="AX9" s="124">
        <v>0.18</v>
      </c>
      <c r="AY9" s="124">
        <v>0.2</v>
      </c>
      <c r="AZ9" s="124">
        <v>0.04</v>
      </c>
      <c r="BA9" s="124">
        <v>0.04</v>
      </c>
      <c r="BB9" s="124">
        <v>0.04</v>
      </c>
      <c r="BC9" s="124">
        <v>0.04</v>
      </c>
      <c r="BD9" s="124">
        <v>0.04</v>
      </c>
      <c r="BE9" s="124">
        <v>0.04</v>
      </c>
      <c r="BF9" s="124">
        <v>0.04</v>
      </c>
      <c r="BG9" s="124">
        <v>0.04</v>
      </c>
      <c r="BH9" s="124">
        <v>0.04</v>
      </c>
      <c r="BI9" s="124">
        <v>0.04</v>
      </c>
      <c r="BJ9" s="124">
        <v>0.27</v>
      </c>
      <c r="BK9" s="124">
        <v>0.04</v>
      </c>
      <c r="BL9" s="124">
        <v>0.04</v>
      </c>
      <c r="BM9" s="124">
        <v>0.04</v>
      </c>
      <c r="BN9" s="124">
        <v>0.04</v>
      </c>
      <c r="BO9" s="124">
        <v>0.04</v>
      </c>
      <c r="BP9" s="124">
        <v>0.04</v>
      </c>
      <c r="BQ9" s="124">
        <v>0.04</v>
      </c>
      <c r="BR9" s="124">
        <v>0.04</v>
      </c>
      <c r="BS9" s="124">
        <v>0.04</v>
      </c>
      <c r="BT9" s="124">
        <v>0.04</v>
      </c>
      <c r="BU9" s="124">
        <v>0.04</v>
      </c>
      <c r="BV9" s="124">
        <v>0.04</v>
      </c>
      <c r="BW9" s="124">
        <v>0.04</v>
      </c>
      <c r="BX9" s="124">
        <v>0.04</v>
      </c>
      <c r="BY9" s="124">
        <v>0.04</v>
      </c>
      <c r="BZ9" s="124">
        <v>0.04</v>
      </c>
      <c r="CA9" s="120" t="s">
        <v>369</v>
      </c>
      <c r="CB9" s="120">
        <v>0.27</v>
      </c>
      <c r="CC9" s="120" t="s">
        <v>369</v>
      </c>
      <c r="CD9" s="120">
        <v>0.28999999999999998</v>
      </c>
      <c r="CE9" s="120" t="s">
        <v>369</v>
      </c>
      <c r="CF9" s="120" t="s">
        <v>369</v>
      </c>
      <c r="CG9" s="120" t="s">
        <v>369</v>
      </c>
      <c r="CH9" s="120" t="s">
        <v>369</v>
      </c>
      <c r="CI9" s="120" t="s">
        <v>369</v>
      </c>
      <c r="CJ9" s="120" t="s">
        <v>369</v>
      </c>
      <c r="CK9" s="120">
        <v>0.27</v>
      </c>
      <c r="CL9" s="120" t="s">
        <v>369</v>
      </c>
      <c r="CM9" s="120">
        <v>0.17</v>
      </c>
      <c r="CN9" s="120" t="s">
        <v>369</v>
      </c>
      <c r="CO9" s="120" t="s">
        <v>369</v>
      </c>
      <c r="CP9" s="120" t="s">
        <v>369</v>
      </c>
      <c r="CQ9" s="120" t="s">
        <v>369</v>
      </c>
      <c r="CR9" s="120">
        <v>0.25</v>
      </c>
      <c r="CS9" s="120">
        <v>0.22</v>
      </c>
      <c r="CT9" s="120" t="s">
        <v>369</v>
      </c>
      <c r="CU9" s="120" t="s">
        <v>369</v>
      </c>
      <c r="CV9" s="120" t="s">
        <v>369</v>
      </c>
      <c r="CW9" s="120">
        <v>0.12</v>
      </c>
      <c r="CX9" s="120" t="s">
        <v>369</v>
      </c>
      <c r="CY9" s="120" t="s">
        <v>369</v>
      </c>
      <c r="CZ9" s="120">
        <v>0.18</v>
      </c>
      <c r="DA9" s="120" t="s">
        <v>369</v>
      </c>
      <c r="DB9" s="120" t="s">
        <v>369</v>
      </c>
      <c r="DC9" s="120">
        <v>0.40770000000000001</v>
      </c>
      <c r="DD9" s="120" t="s">
        <v>369</v>
      </c>
      <c r="DE9" s="120">
        <v>0.51</v>
      </c>
      <c r="DF9" s="120" t="s">
        <v>369</v>
      </c>
      <c r="DG9" s="120" t="s">
        <v>369</v>
      </c>
      <c r="DH9" s="120" t="s">
        <v>369</v>
      </c>
      <c r="DI9" s="120" t="s">
        <v>369</v>
      </c>
      <c r="DJ9" s="120" t="s">
        <v>369</v>
      </c>
      <c r="DK9" s="120" t="s">
        <v>369</v>
      </c>
      <c r="DL9" s="120">
        <v>0.45</v>
      </c>
      <c r="DM9" s="120" t="s">
        <v>369</v>
      </c>
      <c r="DN9" s="120">
        <v>0.59640000000000004</v>
      </c>
      <c r="DO9" s="120" t="s">
        <v>369</v>
      </c>
      <c r="DP9" s="120" t="s">
        <v>369</v>
      </c>
      <c r="DQ9" s="120" t="s">
        <v>369</v>
      </c>
      <c r="DR9" s="120" t="s">
        <v>369</v>
      </c>
      <c r="DS9" s="120">
        <v>0.27439999999999998</v>
      </c>
      <c r="DT9" s="120">
        <v>0.39169999999999999</v>
      </c>
      <c r="DU9" s="120" t="s">
        <v>369</v>
      </c>
      <c r="DV9" s="120" t="s">
        <v>369</v>
      </c>
      <c r="DW9" s="120" t="s">
        <v>369</v>
      </c>
      <c r="DX9" s="120">
        <v>0.59640000000000004</v>
      </c>
      <c r="DY9" s="120" t="s">
        <v>369</v>
      </c>
      <c r="DZ9" s="120" t="s">
        <v>369</v>
      </c>
      <c r="EA9" s="120">
        <v>0.66490000000000005</v>
      </c>
      <c r="EB9" s="120" t="s">
        <v>369</v>
      </c>
      <c r="EC9" s="120" t="str">
        <f t="shared" si="0"/>
        <v>N/A</v>
      </c>
      <c r="ED9" s="120">
        <f t="shared" si="1"/>
        <v>0.85122191780821921</v>
      </c>
      <c r="EE9" s="120" t="str">
        <f t="shared" si="2"/>
        <v>N/A</v>
      </c>
      <c r="EF9" s="120">
        <f t="shared" si="3"/>
        <v>1.0416901408450707</v>
      </c>
      <c r="EG9" s="120" t="str">
        <f t="shared" si="4"/>
        <v>N/A</v>
      </c>
      <c r="EH9" s="120" t="str">
        <f t="shared" si="5"/>
        <v>N/A</v>
      </c>
      <c r="EI9" s="120" t="str">
        <f t="shared" si="6"/>
        <v>N/A</v>
      </c>
      <c r="EJ9" s="120" t="str">
        <f t="shared" si="7"/>
        <v>N/A</v>
      </c>
      <c r="EK9" s="120" t="str">
        <f t="shared" si="8"/>
        <v>N/A</v>
      </c>
      <c r="EL9" s="120" t="str">
        <f t="shared" si="9"/>
        <v>N/A</v>
      </c>
      <c r="EM9" s="120">
        <f t="shared" si="10"/>
        <v>0.44999999999999996</v>
      </c>
      <c r="EN9" s="120" t="str">
        <f t="shared" si="11"/>
        <v>N/A</v>
      </c>
      <c r="EO9" s="120">
        <f t="shared" si="12"/>
        <v>0.59640000000000004</v>
      </c>
      <c r="EP9" s="120" t="str">
        <f t="shared" si="13"/>
        <v>N/A</v>
      </c>
      <c r="EQ9" s="120" t="str">
        <f t="shared" si="13"/>
        <v>N/A</v>
      </c>
      <c r="ER9" s="120" t="str">
        <f t="shared" si="13"/>
        <v>N/A</v>
      </c>
      <c r="ES9" s="120" t="str">
        <f t="shared" si="13"/>
        <v>N/A</v>
      </c>
      <c r="ET9" s="120">
        <f t="shared" si="13"/>
        <v>0.63123199999999979</v>
      </c>
      <c r="EU9" s="120">
        <f t="shared" si="13"/>
        <v>0.71286153846153821</v>
      </c>
      <c r="EV9" s="120" t="str">
        <f t="shared" si="13"/>
        <v>N/A</v>
      </c>
      <c r="EW9" s="120" t="str">
        <f t="shared" si="13"/>
        <v>N/A</v>
      </c>
      <c r="EX9" s="120" t="str">
        <f t="shared" si="13"/>
        <v>N/A</v>
      </c>
      <c r="EY9" s="120">
        <f t="shared" si="13"/>
        <v>0.74152727272727259</v>
      </c>
      <c r="EZ9" s="120" t="str">
        <f t="shared" si="13"/>
        <v>N/A</v>
      </c>
      <c r="FA9" s="120" t="str">
        <f t="shared" si="13"/>
        <v>N/A</v>
      </c>
      <c r="FB9" s="120">
        <f t="shared" si="13"/>
        <v>0.94915121951219494</v>
      </c>
      <c r="FC9" s="120" t="str">
        <f t="shared" si="13"/>
        <v>N/A</v>
      </c>
      <c r="FD9" s="122">
        <f>IF(Y9&gt;VLOOKUP(LEFT(FD$5,2),'%ICMS'!$B:$I,8,0),1-((1-VLOOKUP(LEFT(FD$5,2),'%ICMS'!$B:$I,8,0))/(1-AZ9)),1-((1-Y9)/(1-AZ9)))</f>
        <v>0.15624999999999989</v>
      </c>
      <c r="FE9" s="122">
        <f>IF(Z9&gt;VLOOKUP(LEFT(FE$5,2),'%ICMS'!$B:$I,8,0),1-((1-VLOOKUP(LEFT(FE$5,2),'%ICMS'!$B:$I,8,0))/(1-BA9)),1-((1-Z9)/(1-BA9)))</f>
        <v>0.17187499999999989</v>
      </c>
      <c r="FF9" s="122">
        <f>IF(AA9&gt;VLOOKUP(LEFT(FF$5,2),'%ICMS'!$B:$I,8,0),1-((1-VLOOKUP(LEFT(FF$5,2),'%ICMS'!$B:$I,8,0))/(1-BB9)),1-((1-AA9)/(1-BB9)))</f>
        <v>0.16666666666666663</v>
      </c>
      <c r="FG9" s="122">
        <f>IF(AB9&gt;VLOOKUP(LEFT(FG$5,2),'%ICMS'!$B:$I,8,0),1-((1-VLOOKUP(LEFT(FG$5,2),'%ICMS'!$B:$I,8,0))/(1-BC9)),1-((1-AB9)/(1-BC9)))</f>
        <v>0.14583333333333326</v>
      </c>
      <c r="FH9" s="122">
        <f>IF(AC9&gt;VLOOKUP(LEFT(FH$5,2),'%ICMS'!$B:$I,8,0),1-((1-VLOOKUP(LEFT(FH$5,2),'%ICMS'!$B:$I,8,0))/(1-BD9)),1-((1-AC9)/(1-BD9)))</f>
        <v>0.17187499999999989</v>
      </c>
      <c r="FI9" s="122">
        <f>IF(AD9&gt;VLOOKUP(LEFT(FI$5,2),'%ICMS'!$B:$I,8,0),1-((1-VLOOKUP(LEFT(FI$5,2),'%ICMS'!$B:$I,8,0))/(1-BE9)),1-((1-AD9)/(1-BE9)))</f>
        <v>0.16666666666666663</v>
      </c>
      <c r="FJ9" s="122">
        <f>IF(AE9&gt;VLOOKUP(LEFT(FJ$5,2),'%ICMS'!$B:$I,8,0),1-((1-VLOOKUP(LEFT(FJ$5,2),'%ICMS'!$B:$I,8,0))/(1-BF9)),1-((1-AE9)/(1-BF9)))</f>
        <v>0.13541666666666663</v>
      </c>
      <c r="FK9" s="122">
        <f>IF(AF9&gt;VLOOKUP(LEFT(FK$5,2),'%ICMS'!$B:$I,8,0),1-((1-VLOOKUP(LEFT(FK$5,2),'%ICMS'!$B:$I,8,0))/(1-BG9)),1-((1-AF9)/(1-BG9)))</f>
        <v>0.13541666666666663</v>
      </c>
      <c r="FL9" s="122">
        <f>IF(AG9&gt;VLOOKUP(LEFT(FL$5,2),'%ICMS'!$B:$I,8,0),1-((1-VLOOKUP(LEFT(FL$5,2),'%ICMS'!$B:$I,8,0))/(1-BH9)),1-((1-AG9)/(1-BH9)))</f>
        <v>0.15624999999999989</v>
      </c>
      <c r="FM9" s="122">
        <f>IF(AH9&gt;VLOOKUP(LEFT(FM$5,2),'%ICMS'!$B:$I,8,0),1-((1-VLOOKUP(LEFT(FM$5,2),'%ICMS'!$B:$I,8,0))/(1-BI9)),1-((1-AH9)/(1-BI9)))</f>
        <v>0.19791666666666663</v>
      </c>
      <c r="FN9" s="122">
        <f t="shared" si="15"/>
        <v>0</v>
      </c>
      <c r="FO9" s="122">
        <f>IF(AJ9&gt;VLOOKUP(LEFT(FO$5,2),'%ICMS'!$B:$I,8,0),1-((1-VLOOKUP(LEFT(FO$5,2),'%ICMS'!$B:$I,8,0))/(1-BK9)),1-((1-AJ9)/(1-BK9)))</f>
        <v>0.13541666666666663</v>
      </c>
      <c r="FP9" s="122">
        <f>IF(AK9&gt;VLOOKUP(LEFT(FP$5,2),'%ICMS'!$B:$I,8,0),1-((1-VLOOKUP(LEFT(FP$5,2),'%ICMS'!$B:$I,8,0))/(1-BL9)),1-((1-AK9)/(1-BL9)))</f>
        <v>0.13541666666666663</v>
      </c>
      <c r="FQ9" s="122">
        <f>IF(AL9&gt;VLOOKUP(LEFT(FQ$5,2),'%ICMS'!$B:$I,8,0),1-((1-VLOOKUP(LEFT(FQ$5,2),'%ICMS'!$B:$I,8,0))/(1-BM9)),1-((1-AL9)/(1-BM9)))</f>
        <v>0.15624999999999989</v>
      </c>
      <c r="FR9" s="122">
        <f>IF(AM9&gt;VLOOKUP(LEFT(FR$5,2),'%ICMS'!$B:$I,8,0),1-((1-VLOOKUP(LEFT(FR$5,2),'%ICMS'!$B:$I,8,0))/(1-BN9)),1-((1-AM9)/(1-BN9)))</f>
        <v>0.16666666666666663</v>
      </c>
      <c r="FS9" s="122">
        <f>IF(AN9&gt;VLOOKUP(LEFT(FS$5,2),'%ICMS'!$B:$I,8,0),1-((1-VLOOKUP(LEFT(FS$5,2),'%ICMS'!$B:$I,8,0))/(1-BO9)),1-((1-AN9)/(1-BO9)))</f>
        <v>0.17187499999999989</v>
      </c>
      <c r="FT9" s="122">
        <f>IF(AO9&gt;VLOOKUP(LEFT(FT$5,2),'%ICMS'!$B:$I,8,0),1-((1-VLOOKUP(LEFT(FT$5,2),'%ICMS'!$B:$I,8,0))/(1-BP9)),1-((1-AO9)/(1-BP9)))</f>
        <v>0.19270833333333326</v>
      </c>
      <c r="FU9" s="122">
        <f>IF(AP9&gt;VLOOKUP(LEFT(FU$5,2),'%ICMS'!$B:$I,8,0),1-((1-VLOOKUP(LEFT(FU$5,2),'%ICMS'!$B:$I,8,0))/(1-BQ9)),1-((1-AP9)/(1-BQ9)))</f>
        <v>0.16145833333333337</v>
      </c>
      <c r="FV9" s="122">
        <f>IF(AQ9&gt;VLOOKUP(LEFT(FV$5,2),'%ICMS'!$B:$I,8,0),1-((1-VLOOKUP(LEFT(FV$5,2),'%ICMS'!$B:$I,8,0))/(1-BR9)),1-((1-AQ9)/(1-BR9)))</f>
        <v>0.18749999999999989</v>
      </c>
      <c r="FW9" s="122">
        <f>IF(AR9&gt;VLOOKUP(LEFT(FW$5,2),'%ICMS'!$B:$I,8,0),1-((1-VLOOKUP(LEFT(FW$5,2),'%ICMS'!$B:$I,8,0))/(1-BS9)),1-((1-AR9)/(1-BS9)))</f>
        <v>0.16666666666666663</v>
      </c>
      <c r="FX9" s="122">
        <f>IF(AS9&gt;VLOOKUP(LEFT(FX$5,2),'%ICMS'!$B:$I,8,0),1-((1-VLOOKUP(LEFT(FX$5,2),'%ICMS'!$B:$I,8,0))/(1-BT9)),1-((1-AS9)/(1-BT9)))</f>
        <v>0.16145833333333337</v>
      </c>
      <c r="FY9" s="122">
        <f>IF(AT9&gt;VLOOKUP(LEFT(FY$5,2),'%ICMS'!$B:$I,8,0),1-((1-VLOOKUP(LEFT(FY$5,2),'%ICMS'!$B:$I,8,0))/(1-BU9)),1-((1-AT9)/(1-BU9)))</f>
        <v>0.16666666666666663</v>
      </c>
      <c r="FZ9" s="122">
        <f>IF(AU9&gt;VLOOKUP(LEFT(FZ$5,2),'%ICMS'!$B:$I,8,0),1-((1-VLOOKUP(LEFT(FZ$5,2),'%ICMS'!$B:$I,8,0))/(1-BV9)),1-((1-AU9)/(1-BV9)))</f>
        <v>0.13541666666666663</v>
      </c>
      <c r="GA9" s="122">
        <f>IF(AV9&gt;VLOOKUP(LEFT(GA$5,2),'%ICMS'!$B:$I,8,0),1-((1-VLOOKUP(LEFT(GA$5,2),'%ICMS'!$B:$I,8,0))/(1-BW9)),1-((1-AV9)/(1-BW9)))</f>
        <v>0.13541666666666663</v>
      </c>
      <c r="GB9" s="122">
        <f>IF(AW9&gt;VLOOKUP(LEFT(GB$5,2),'%ICMS'!$B:$I,8,0),1-((1-VLOOKUP(LEFT(GB$5,2),'%ICMS'!$B:$I,8,0))/(1-BX9)),1-((1-AW9)/(1-BX9)))</f>
        <v>0.16666666666666663</v>
      </c>
      <c r="GC9" s="122">
        <f>IF(AX9&gt;VLOOKUP(LEFT(GC$5,2),'%ICMS'!$B:$I,8,0),1-((1-VLOOKUP(LEFT(GC$5,2),'%ICMS'!$B:$I,8,0))/(1-BY9)),1-((1-AX9)/(1-BY9)))</f>
        <v>0.14583333333333326</v>
      </c>
      <c r="GD9" s="122">
        <f>IF(AY9&gt;VLOOKUP(LEFT(GD$5,2),'%ICMS'!$B:$I,8,0),1-((1-VLOOKUP(LEFT(GD$5,2),'%ICMS'!$B:$I,8,0))/(1-BZ9)),1-((1-AY9)/(1-BZ9)))</f>
        <v>0.16666666666666663</v>
      </c>
      <c r="GE9" s="103">
        <f>VLOOKUP($C9,'Preços 18%'!$B:$G,6,0)*IF($M9="Positiva",HLOOKUP(Y9,'Fatores PF (não CMED)'!$B$3:$P$15,MATCH("POSITIVA - POSITIVA",'Fatores PF (não CMED)'!$B$3:$B$15,0),0),IF($M9="Negativa",HLOOKUP(Y9,'Fatores PF (não CMED)'!$B$3:$P$15,MATCH("NEGATIVA - NEGATIVA",'Fatores PF (não CMED)'!$B$3:$B$15,0),0),IF($M9="Neutra",HLOOKUP(Y9,'Fatores PF (não CMED)'!$B$3:$P$15,MATCH("NEUTRA - NEUTRA",'Fatores PF (não CMED)'!$B$3:$B$15,0),0),"")))</f>
        <v>91.760916430000009</v>
      </c>
      <c r="GF9" s="102">
        <f>IFERROR(VLOOKUP($C9,'Preços 18%'!$B:$G,6,0)*IF($M9="Positiva",HLOOKUP(Z9,'Fatores PF (não CMED)'!$B$3:$P$15,MATCH("POSITIVA - POSITIVA",'Fatores PF (não CMED)'!$B$3:$B$15,0),0),IF($M9="Negativa",HLOOKUP(Z9,'Fatores PF (não CMED)'!$B$3:$P$15,MATCH("NEGATIVA - NEGATIVA",'Fatores PF (não CMED)'!$B$3:$B$15,0),0),IF($M9="Neutra",HLOOKUP(Z9,'Fatores PF (não CMED)'!$B$3:$P$15,MATCH("NEUTRA - NEUTRA",'Fatores PF (não CMED)'!$B$3:$B$15,0),0),""))),VLOOKUP($C9,'Preços 18%'!$B:$G,6,0)*HLOOKUP(VLOOKUP(LEFT(GF$5,2),'%ICMS'!$B:$I,8,0),'Fatores PF (não CMED)'!$B$3:$P$15,MATCH("NEGATIVA - NEGATIVA",'Fatores PF (não CMED)'!$B$3:$B$15,0),0))</f>
        <v>93.768008391132909</v>
      </c>
      <c r="GG9" s="103">
        <f>VLOOKUP($C9,'Preços 18%'!$B:$G,6,0)*IF($M9="Positiva",HLOOKUP(AA9,'Fatores PF (não CMED)'!$B$3:$P$15,MATCH("POSITIVA - POSITIVA",'Fatores PF (não CMED)'!$B$3:$B$15,0),0),IF($M9="Negativa",HLOOKUP(AA9,'Fatores PF (não CMED)'!$B$3:$P$15,MATCH("NEGATIVA - NEGATIVA",'Fatores PF (não CMED)'!$B$3:$B$15,0),0),IF($M9="Neutra",HLOOKUP(AA9,'Fatores PF (não CMED)'!$B$3:$P$15,MATCH("NEUTRA - NEUTRA",'Fatores PF (não CMED)'!$B$3:$B$15,0),0),"")))</f>
        <v>93.089287440000007</v>
      </c>
      <c r="GH9" s="102">
        <f>IFERROR(VLOOKUP($C9,'Preços 18%'!$B:$G,6,0)*IF($M9="Positiva",HLOOKUP(AB9,'Fatores PF (não CMED)'!$B$3:$P$15,MATCH("POSITIVA - POSITIVA",'Fatores PF (não CMED)'!$B$3:$B$15,0),0),IF($M9="Negativa",HLOOKUP(AB9,'Fatores PF (não CMED)'!$B$3:$P$15,MATCH("NEGATIVA - NEGATIVA",'Fatores PF (não CMED)'!$B$3:$B$15,0),0),IF($M9="Neutra",HLOOKUP(AB9,'Fatores PF (não CMED)'!$B$3:$P$15,MATCH("NEUTRA - NEUTRA",'Fatores PF (não CMED)'!$B$3:$B$15,0),0),""))),VLOOKUP($C9,'Preços 18%'!$B:$G,6,0)*HLOOKUP(VLOOKUP(LEFT(GH$5,2),'%ICMS'!$B:$I,8,0),'Fatores PF (não CMED)'!$B$3:$P$15,MATCH("NEGATIVA - NEGATIVA",'Fatores PF (não CMED)'!$B$3:$B$15,0),0))</f>
        <v>90.47</v>
      </c>
      <c r="GI9" s="103">
        <f>VLOOKUP($C9,'Preços 18%'!$B:$G,6,0)*IF($M9="Positiva",HLOOKUP(AC9,'Fatores PF (não CMED)'!$B$3:$P$15,MATCH("POSITIVA - POSITIVA",'Fatores PF (não CMED)'!$B$3:$B$15,0),0),IF($M9="Negativa",HLOOKUP(AC9,'Fatores PF (não CMED)'!$B$3:$P$15,MATCH("NEGATIVA - NEGATIVA",'Fatores PF (não CMED)'!$B$3:$B$15,0),0),IF($M9="Neutra",HLOOKUP(AC9,'Fatores PF (não CMED)'!$B$3:$P$15,MATCH("NEUTRA - NEUTRA",'Fatores PF (não CMED)'!$B$3:$B$15,0),0),"")))</f>
        <v>93.768008391132909</v>
      </c>
      <c r="GJ9" s="103">
        <f>VLOOKUP($C9,'Preços 18%'!$B:$G,6,0)*IF($M9="Positiva",HLOOKUP(AD9,'Fatores PF (não CMED)'!$B$3:$P$15,MATCH("POSITIVA - POSITIVA",'Fatores PF (não CMED)'!$B$3:$B$15,0),0),IF($M9="Negativa",HLOOKUP(AD9,'Fatores PF (não CMED)'!$B$3:$P$15,MATCH("NEGATIVA - NEGATIVA",'Fatores PF (não CMED)'!$B$3:$B$15,0),0),IF($M9="Neutra",HLOOKUP(AD9,'Fatores PF (não CMED)'!$B$3:$P$15,MATCH("NEUTRA - NEUTRA",'Fatores PF (não CMED)'!$B$3:$B$15,0),0),"")))</f>
        <v>93.089287440000007</v>
      </c>
      <c r="GK9" s="103">
        <f>VLOOKUP($C9,'Preços 18%'!$B:$G,6,0)*IF($M9="Positiva",HLOOKUP(AE9,'Fatores PF (não CMED)'!$B$3:$P$15,MATCH("POSITIVA - POSITIVA",'Fatores PF (não CMED)'!$B$3:$B$15,0),0),IF($M9="Negativa",HLOOKUP(AE9,'Fatores PF (não CMED)'!$B$3:$P$15,MATCH("NEGATIVA - NEGATIVA",'Fatores PF (não CMED)'!$B$3:$B$15,0),0),IF($M9="Neutra",HLOOKUP(AE9,'Fatores PF (não CMED)'!$B$3:$P$15,MATCH("NEUTRA - NEUTRA",'Fatores PF (não CMED)'!$B$3:$B$15,0),0),"")))</f>
        <v>93.089287440000007</v>
      </c>
      <c r="GL9" s="103">
        <f>VLOOKUP($C9,'Preços 18%'!$B:$G,6,0)*IF($M9="Positiva",HLOOKUP(AF9,'Fatores PF (não CMED)'!$B$3:$P$15,MATCH("POSITIVA - POSITIVA",'Fatores PF (não CMED)'!$B$3:$B$15,0),0),IF($M9="Negativa",HLOOKUP(AF9,'Fatores PF (não CMED)'!$B$3:$P$15,MATCH("NEGATIVA - NEGATIVA",'Fatores PF (não CMED)'!$B$3:$B$15,0),0),IF($M9="Neutra",HLOOKUP(AF9,'Fatores PF (não CMED)'!$B$3:$P$15,MATCH("NEUTRA - NEUTRA",'Fatores PF (não CMED)'!$B$3:$B$15,0),0),"")))</f>
        <v>89.215000160000002</v>
      </c>
      <c r="GM9" s="103">
        <f>VLOOKUP($C9,'Preços 18%'!$B:$G,6,0)*IF($M9="Positiva",HLOOKUP(AG9,'Fatores PF (não CMED)'!$B$3:$P$15,MATCH("POSITIVA - POSITIVA",'Fatores PF (não CMED)'!$B$3:$B$15,0),0),IF($M9="Negativa",HLOOKUP(AG9,'Fatores PF (não CMED)'!$B$3:$P$15,MATCH("NEGATIVA - NEGATIVA",'Fatores PF (não CMED)'!$B$3:$B$15,0),0),IF($M9="Neutra",HLOOKUP(AG9,'Fatores PF (não CMED)'!$B$3:$P$15,MATCH("NEUTRA - NEUTRA",'Fatores PF (não CMED)'!$B$3:$B$15,0),0),"")))</f>
        <v>94.456741489999999</v>
      </c>
      <c r="GN9" s="103">
        <f>VLOOKUP($C9,'Preços 18%'!$B:$G,6,0)*IF($M9="Positiva",HLOOKUP(AH9,'Fatores PF (não CMED)'!$B$3:$P$15,MATCH("POSITIVA - POSITIVA",'Fatores PF (não CMED)'!$B$3:$B$15,0),0),IF($M9="Negativa",HLOOKUP(AH9,'Fatores PF (não CMED)'!$B$3:$P$15,MATCH("NEGATIVA - NEGATIVA",'Fatores PF (não CMED)'!$B$3:$B$15,0),0),IF($M9="Neutra",HLOOKUP(AH9,'Fatores PF (não CMED)'!$B$3:$P$15,MATCH("NEUTRA - NEUTRA",'Fatores PF (não CMED)'!$B$3:$B$15,0),0),"")))</f>
        <v>97.316136310000005</v>
      </c>
      <c r="GO9" s="102">
        <f>IFERROR(VLOOKUP($C9,'Preços 18%'!$B:$G,6,0)*IF($M9="Positiva",HLOOKUP(AI9,'Fatores PF (não CMED)'!$B$3:$P$15,MATCH("POSITIVA - POSITIVA",'Fatores PF (não CMED)'!$B$3:$B$15,0),0),IF($M9="Negativa",HLOOKUP(AI9,'Fatores PF (não CMED)'!$B$3:$P$15,MATCH("NEGATIVA - NEGATIVA",'Fatores PF (não CMED)'!$B$3:$B$15,0),0),IF($M9="Neutra",HLOOKUP(AI9,'Fatores PF (não CMED)'!$B$3:$P$15,MATCH("NEUTRA - NEUTRA",'Fatores PF (não CMED)'!$B$3:$B$15,0),0),""))),VLOOKUP($C9,'Preços 18%'!$B:$G,6,0)*HLOOKUP(VLOOKUP(LEFT(GO$5,2),'%ICMS'!$B:$I,8,0),'Fatores PF (não CMED)'!$B$3:$P$15,MATCH("NEGATIVA - NEGATIVA",'Fatores PF (não CMED)'!$B$3:$B$15,0),0))</f>
        <v>90.47</v>
      </c>
      <c r="GP9" s="103">
        <f>VLOOKUP($C9,'Preços 18%'!$B:$G,6,0)*IF($M9="Positiva",HLOOKUP(AJ9,'Fatores PF (não CMED)'!$B$3:$P$15,MATCH("POSITIVA - POSITIVA",'Fatores PF (não CMED)'!$B$3:$B$15,0),0),IF($M9="Negativa",HLOOKUP(AJ9,'Fatores PF (não CMED)'!$B$3:$P$15,MATCH("NEGATIVA - NEGATIVA",'Fatores PF (não CMED)'!$B$3:$B$15,0),0),IF($M9="Neutra",HLOOKUP(AJ9,'Fatores PF (não CMED)'!$B$3:$P$15,MATCH("NEUTRA - NEUTRA",'Fatores PF (não CMED)'!$B$3:$B$15,0),0),"")))</f>
        <v>89.215000160000002</v>
      </c>
      <c r="GQ9" s="103">
        <f>VLOOKUP($C9,'Preços 18%'!$B:$G,6,0)*IF($M9="Positiva",HLOOKUP(AK9,'Fatores PF (não CMED)'!$B$3:$P$15,MATCH("POSITIVA - POSITIVA",'Fatores PF (não CMED)'!$B$3:$B$15,0),0),IF($M9="Negativa",HLOOKUP(AK9,'Fatores PF (não CMED)'!$B$3:$P$15,MATCH("NEGATIVA - NEGATIVA",'Fatores PF (não CMED)'!$B$3:$B$15,0),0),IF($M9="Neutra",HLOOKUP(AK9,'Fatores PF (não CMED)'!$B$3:$P$15,MATCH("NEUTRA - NEUTRA",'Fatores PF (não CMED)'!$B$3:$B$15,0),0),"")))</f>
        <v>89.215000160000002</v>
      </c>
      <c r="GR9" s="103">
        <f>VLOOKUP($C9,'Preços 18%'!$B:$G,6,0)*IF($M9="Positiva",HLOOKUP(AL9,'Fatores PF (não CMED)'!$B$3:$P$15,MATCH("POSITIVA - POSITIVA",'Fatores PF (não CMED)'!$B$3:$B$15,0),0),IF($M9="Negativa",HLOOKUP(AL9,'Fatores PF (não CMED)'!$B$3:$P$15,MATCH("NEGATIVA - NEGATIVA",'Fatores PF (não CMED)'!$B$3:$B$15,0),0),IF($M9="Neutra",HLOOKUP(AL9,'Fatores PF (não CMED)'!$B$3:$P$15,MATCH("NEUTRA - NEUTRA",'Fatores PF (não CMED)'!$B$3:$B$15,0),0),"")))</f>
        <v>91.760916430000009</v>
      </c>
      <c r="GS9" s="103">
        <f>VLOOKUP($C9,'Preços 18%'!$B:$G,6,0)*IF($M9="Positiva",HLOOKUP(AM9,'Fatores PF (não CMED)'!$B$3:$P$15,MATCH("POSITIVA - POSITIVA",'Fatores PF (não CMED)'!$B$3:$B$15,0),0),IF($M9="Negativa",HLOOKUP(AM9,'Fatores PF (não CMED)'!$B$3:$P$15,MATCH("NEGATIVA - NEGATIVA",'Fatores PF (não CMED)'!$B$3:$B$15,0),0),IF($M9="Neutra",HLOOKUP(AM9,'Fatores PF (não CMED)'!$B$3:$P$15,MATCH("NEUTRA - NEUTRA",'Fatores PF (não CMED)'!$B$3:$B$15,0),0),"")))</f>
        <v>93.089287440000007</v>
      </c>
      <c r="GT9" s="103">
        <f>VLOOKUP($C9,'Preços 18%'!$B:$G,6,0)*IF($M9="Positiva",HLOOKUP(AN9,'Fatores PF (não CMED)'!$B$3:$P$15,MATCH("POSITIVA - POSITIVA",'Fatores PF (não CMED)'!$B$3:$B$15,0),0),IF($M9="Negativa",HLOOKUP(AN9,'Fatores PF (não CMED)'!$B$3:$P$15,MATCH("NEGATIVA - NEGATIVA",'Fatores PF (não CMED)'!$B$3:$B$15,0),0),IF($M9="Neutra",HLOOKUP(AN9,'Fatores PF (não CMED)'!$B$3:$P$15,MATCH("NEUTRA - NEUTRA",'Fatores PF (não CMED)'!$B$3:$B$15,0),0),"")))</f>
        <v>93.768008391132909</v>
      </c>
      <c r="GU9" s="102">
        <f>IFERROR(VLOOKUP($C9,'Preços 18%'!$B:$G,6,0)*IF($M9="Positiva",HLOOKUP(AO9,'Fatores PF (não CMED)'!$B$3:$P$15,MATCH("POSITIVA - POSITIVA",'Fatores PF (não CMED)'!$B$3:$B$15,0),0),IF($M9="Negativa",HLOOKUP(AO9,'Fatores PF (não CMED)'!$B$3:$P$15,MATCH("NEGATIVA - NEGATIVA",'Fatores PF (não CMED)'!$B$3:$B$15,0),0),IF($M9="Neutra",HLOOKUP(AO9,'Fatores PF (não CMED)'!$B$3:$P$15,MATCH("NEUTRA - NEUTRA",'Fatores PF (não CMED)'!$B$3:$B$15,0),0),""))),VLOOKUP($C9,'Preços 18%'!$B:$G,6,0)*HLOOKUP(VLOOKUP(LEFT(GU$5,2),'%ICMS'!$B:$I,8,0),'Fatores PF (não CMED)'!$B$3:$P$15,MATCH("NEGATIVA - NEGATIVA",'Fatores PF (não CMED)'!$B$3:$B$15,0),0))</f>
        <v>96.585138709999995</v>
      </c>
      <c r="GV9" s="102">
        <f>IFERROR(VLOOKUP($C9,'Preços 18%'!$B:$G,6,0)*IF($M9="Positiva",HLOOKUP(AP9,'Fatores PF (não CMED)'!$B$3:$P$15,MATCH("POSITIVA - POSITIVA",'Fatores PF (não CMED)'!$B$3:$B$15,0),0),IF($M9="Negativa",HLOOKUP(AP9,'Fatores PF (não CMED)'!$B$3:$P$15,MATCH("NEGATIVA - NEGATIVA",'Fatores PF (não CMED)'!$B$3:$B$15,0),0),IF($M9="Neutra",HLOOKUP(AP9,'Fatores PF (não CMED)'!$B$3:$P$15,MATCH("NEUTRA - NEUTRA",'Fatores PF (não CMED)'!$B$3:$B$15,0),0),""))),VLOOKUP($C9,'Preços 18%'!$B:$G,6,0)*HLOOKUP(VLOOKUP(LEFT(GV$5,2),'%ICMS'!$B:$I,8,0),'Fatores PF (não CMED)'!$B$3:$P$15,MATCH("NEGATIVA - NEGATIVA",'Fatores PF (não CMED)'!$B$3:$B$15,0),0))</f>
        <v>92.420261789999998</v>
      </c>
      <c r="GW9" s="103">
        <f>VLOOKUP($C9,'Preços 18%'!$B:$G,6,0)*IF($M9="Positiva",HLOOKUP(AQ9,'Fatores PF (não CMED)'!$B$3:$P$15,MATCH("POSITIVA - POSITIVA",'Fatores PF (não CMED)'!$B$3:$B$15,0),0),IF($M9="Negativa",HLOOKUP(AQ9,'Fatores PF (não CMED)'!$B$3:$P$15,MATCH("NEGATIVA - NEGATIVA",'Fatores PF (não CMED)'!$B$3:$B$15,0),0),IF($M9="Neutra",HLOOKUP(AQ9,'Fatores PF (não CMED)'!$B$3:$P$15,MATCH("NEUTRA - NEUTRA",'Fatores PF (não CMED)'!$B$3:$B$15,0),0),"")))</f>
        <v>95.865087979999998</v>
      </c>
      <c r="GX9" s="103">
        <f>VLOOKUP($C9,'Preços 18%'!$B:$G,6,0)*IF($M9="Positiva",HLOOKUP(AR9,'Fatores PF (não CMED)'!$B$3:$P$15,MATCH("POSITIVA - POSITIVA",'Fatores PF (não CMED)'!$B$3:$B$15,0),0),IF($M9="Negativa",HLOOKUP(AR9,'Fatores PF (não CMED)'!$B$3:$P$15,MATCH("NEGATIVA - NEGATIVA",'Fatores PF (não CMED)'!$B$3:$B$15,0),0),IF($M9="Neutra",HLOOKUP(AR9,'Fatores PF (não CMED)'!$B$3:$P$15,MATCH("NEUTRA - NEUTRA",'Fatores PF (não CMED)'!$B$3:$B$15,0),0),"")))</f>
        <v>93.089287440000007</v>
      </c>
      <c r="GY9" s="102">
        <f>IFERROR(VLOOKUP($C9,'Preços 18%'!$B:$G,6,0)*IF($M9="Positiva",HLOOKUP(AS9,'Fatores PF (não CMED)'!$B$3:$P$15,MATCH("POSITIVA - POSITIVA",'Fatores PF (não CMED)'!$B$3:$B$15,0),0),IF($M9="Negativa",HLOOKUP(AS9,'Fatores PF (não CMED)'!$B$3:$P$15,MATCH("NEGATIVA - NEGATIVA",'Fatores PF (não CMED)'!$B$3:$B$15,0),0),IF($M9="Neutra",HLOOKUP(AS9,'Fatores PF (não CMED)'!$B$3:$P$15,MATCH("NEUTRA - NEUTRA",'Fatores PF (não CMED)'!$B$3:$B$15,0),0),""))),VLOOKUP($C9,'Preços 18%'!$B:$G,6,0)*HLOOKUP(VLOOKUP(LEFT(GY$5,2),'%ICMS'!$B:$I,8,0),'Fatores PF (não CMED)'!$B$3:$P$15,MATCH("NEGATIVA - NEGATIVA",'Fatores PF (não CMED)'!$B$3:$B$15,0),0))</f>
        <v>92.420261789999998</v>
      </c>
      <c r="GZ9" s="103">
        <f>VLOOKUP($C9,'Preços 18%'!$B:$G,6,0)*IF($M9="Positiva",HLOOKUP(AT9,'Fatores PF (não CMED)'!$B$3:$P$15,MATCH("POSITIVA - POSITIVA",'Fatores PF (não CMED)'!$B$3:$B$15,0),0),IF($M9="Negativa",HLOOKUP(AT9,'Fatores PF (não CMED)'!$B$3:$P$15,MATCH("NEGATIVA - NEGATIVA",'Fatores PF (não CMED)'!$B$3:$B$15,0),0),IF($M9="Neutra",HLOOKUP(AT9,'Fatores PF (não CMED)'!$B$3:$P$15,MATCH("NEUTRA - NEUTRA",'Fatores PF (não CMED)'!$B$3:$B$15,0),0),"")))</f>
        <v>93.089287440000007</v>
      </c>
      <c r="HA9" s="102">
        <f>IFERROR(VLOOKUP($C9,'Preços 18%'!$B:$G,6,0)*IF($M9="Positiva",HLOOKUP(AU9,'Fatores PF (não CMED)'!$B$3:$P$15,MATCH("POSITIVA - POSITIVA",'Fatores PF (não CMED)'!$B$3:$B$15,0),0),IF($M9="Negativa",HLOOKUP(AU9,'Fatores PF (não CMED)'!$B$3:$P$15,MATCH("NEGATIVA - NEGATIVA",'Fatores PF (não CMED)'!$B$3:$B$15,0),0),IF($M9="Neutra",HLOOKUP(AU9,'Fatores PF (não CMED)'!$B$3:$P$15,MATCH("NEUTRA - NEUTRA",'Fatores PF (não CMED)'!$B$3:$B$15,0),0),""))),VLOOKUP($C9,'Preços 18%'!$B:$G,6,0)*HLOOKUP(VLOOKUP(LEFT(HA$5,2),'%ICMS'!$B:$I,8,0),'Fatores PF (não CMED)'!$B$3:$P$15,MATCH("NEGATIVA - NEGATIVA",'Fatores PF (não CMED)'!$B$3:$B$15,0),0))</f>
        <v>89.215000160000002</v>
      </c>
      <c r="HB9" s="102">
        <f>IFERROR(VLOOKUP($C9,'Preços 18%'!$B:$G,6,0)*IF($M9="Positiva",HLOOKUP(AV9,'Fatores PF (não CMED)'!$B$3:$P$15,MATCH("POSITIVA - POSITIVA",'Fatores PF (não CMED)'!$B$3:$B$15,0),0),IF($M9="Negativa",HLOOKUP(AV9,'Fatores PF (não CMED)'!$B$3:$P$15,MATCH("NEGATIVA - NEGATIVA",'Fatores PF (não CMED)'!$B$3:$B$15,0),0),IF($M9="Neutra",HLOOKUP(AV9,'Fatores PF (não CMED)'!$B$3:$P$15,MATCH("NEUTRA - NEUTRA",'Fatores PF (não CMED)'!$B$3:$B$15,0),0),""))),VLOOKUP($C9,'Preços 18%'!$B:$G,6,0)*HLOOKUP(VLOOKUP(LEFT(HB$5,2),'%ICMS'!$B:$I,8,0),'Fatores PF (não CMED)'!$B$3:$P$15,MATCH("NEGATIVA - NEGATIVA",'Fatores PF (não CMED)'!$B$3:$B$15,0),0))</f>
        <v>89.215000160000002</v>
      </c>
      <c r="HC9" s="102">
        <f>IFERROR(VLOOKUP($C9,'Preços 18%'!$B:$G,6,0)*IF($M9="Positiva",HLOOKUP(AW9,'Fatores PF (não CMED)'!$B$3:$P$15,MATCH("POSITIVA - POSITIVA",'Fatores PF (não CMED)'!$B$3:$B$15,0),0),IF($M9="Negativa",HLOOKUP(AW9,'Fatores PF (não CMED)'!$B$3:$P$15,MATCH("NEGATIVA - NEGATIVA",'Fatores PF (não CMED)'!$B$3:$B$15,0),0),IF($M9="Neutra",HLOOKUP(AW9,'Fatores PF (não CMED)'!$B$3:$P$15,MATCH("NEUTRA - NEUTRA",'Fatores PF (não CMED)'!$B$3:$B$15,0),0),""))),VLOOKUP($C9,'Preços 18%'!$B:$G,6,0)*HLOOKUP(VLOOKUP(LEFT(HC$5,2),'%ICMS'!$B:$I,8,0),'Fatores PF (não CMED)'!$B$3:$P$15,MATCH("NEGATIVA - NEGATIVA",'Fatores PF (não CMED)'!$B$3:$B$15,0),0))</f>
        <v>93.089287440000007</v>
      </c>
      <c r="HD9" s="103">
        <f>VLOOKUP($C9,'Preços 18%'!$B:$G,6,0)*IF($M9="Positiva",HLOOKUP(AX9,'Fatores PF (não CMED)'!$B$3:$P$15,MATCH("POSITIVA - POSITIVA",'Fatores PF (não CMED)'!$B$3:$B$15,0),0),IF($M9="Negativa",HLOOKUP(AX9,'Fatores PF (não CMED)'!$B$3:$P$15,MATCH("NEGATIVA - NEGATIVA",'Fatores PF (não CMED)'!$B$3:$B$15,0),0),IF($M9="Neutra",HLOOKUP(AX9,'Fatores PF (não CMED)'!$B$3:$P$15,MATCH("NEUTRA - NEUTRA",'Fatores PF (não CMED)'!$B$3:$B$15,0),0),"")))</f>
        <v>90.47</v>
      </c>
      <c r="HE9" s="103">
        <f>VLOOKUP($C9,'Preços 18%'!$B:$G,6,0)*IF($M9="Positiva",HLOOKUP(AY9,'Fatores PF (não CMED)'!$B$3:$P$15,MATCH("POSITIVA - POSITIVA",'Fatores PF (não CMED)'!$B$3:$B$15,0),0),IF($M9="Negativa",HLOOKUP(AY9,'Fatores PF (não CMED)'!$B$3:$P$15,MATCH("NEGATIVA - NEGATIVA",'Fatores PF (não CMED)'!$B$3:$B$15,0),0),IF($M9="Neutra",HLOOKUP(AY9,'Fatores PF (não CMED)'!$B$3:$P$15,MATCH("NEUTRA - NEUTRA",'Fatores PF (não CMED)'!$B$3:$B$15,0),0),"")))</f>
        <v>93.089287440000007</v>
      </c>
      <c r="HF9" s="103" t="s">
        <v>369</v>
      </c>
      <c r="HG9" s="102" t="s">
        <v>369</v>
      </c>
      <c r="HH9" s="103" t="s">
        <v>369</v>
      </c>
      <c r="HI9" s="102" t="s">
        <v>369</v>
      </c>
      <c r="HJ9" s="103" t="s">
        <v>369</v>
      </c>
      <c r="HK9" s="103" t="s">
        <v>369</v>
      </c>
      <c r="HL9" s="103" t="s">
        <v>369</v>
      </c>
      <c r="HM9" s="103" t="s">
        <v>369</v>
      </c>
      <c r="HN9" s="103" t="s">
        <v>369</v>
      </c>
      <c r="HO9" s="103" t="s">
        <v>369</v>
      </c>
      <c r="HP9" s="102" t="s">
        <v>369</v>
      </c>
      <c r="HQ9" s="103" t="s">
        <v>369</v>
      </c>
      <c r="HR9" s="103" t="s">
        <v>369</v>
      </c>
      <c r="HS9" s="103" t="s">
        <v>369</v>
      </c>
      <c r="HT9" s="103" t="s">
        <v>369</v>
      </c>
      <c r="HU9" s="103" t="s">
        <v>369</v>
      </c>
      <c r="HV9" s="103" t="s">
        <v>369</v>
      </c>
      <c r="HW9" s="102" t="s">
        <v>369</v>
      </c>
      <c r="HX9" s="103" t="s">
        <v>369</v>
      </c>
      <c r="HY9" s="103" t="s">
        <v>369</v>
      </c>
      <c r="HZ9" s="103" t="s">
        <v>369</v>
      </c>
      <c r="IA9" s="103" t="s">
        <v>369</v>
      </c>
      <c r="IB9" s="102" t="s">
        <v>369</v>
      </c>
      <c r="IC9" s="102" t="s">
        <v>369</v>
      </c>
      <c r="ID9" s="102" t="s">
        <v>369</v>
      </c>
      <c r="IE9" s="103" t="s">
        <v>369</v>
      </c>
      <c r="IF9" s="103" t="s">
        <v>369</v>
      </c>
      <c r="IG9" s="125">
        <f t="shared" si="100"/>
        <v>0.13541666666666663</v>
      </c>
      <c r="IH9" s="125">
        <f t="shared" si="17"/>
        <v>0.14583333333333326</v>
      </c>
      <c r="II9" s="125">
        <f t="shared" si="17"/>
        <v>0.15624999999999989</v>
      </c>
      <c r="IJ9" s="125">
        <f t="shared" si="17"/>
        <v>0.16145833333333337</v>
      </c>
      <c r="IK9" s="125">
        <f t="shared" si="17"/>
        <v>0.16666666666666663</v>
      </c>
      <c r="IL9" s="125">
        <f t="shared" si="17"/>
        <v>0.17187499999999989</v>
      </c>
      <c r="IM9" s="125">
        <f t="shared" si="17"/>
        <v>0.18749999999999989</v>
      </c>
      <c r="IN9" s="125">
        <f t="shared" si="17"/>
        <v>0.19270833333333326</v>
      </c>
      <c r="IO9" s="125">
        <f t="shared" si="17"/>
        <v>0.19791666666666663</v>
      </c>
      <c r="IP9" s="125">
        <f t="shared" si="101"/>
        <v>0.15624999999999989</v>
      </c>
      <c r="IQ9" s="125">
        <f t="shared" si="102"/>
        <v>0</v>
      </c>
      <c r="IR9" s="125">
        <f t="shared" si="103"/>
        <v>0.14583333333333326</v>
      </c>
      <c r="IS9" s="125">
        <f t="shared" si="17"/>
        <v>0.14583333333333326</v>
      </c>
      <c r="IT9" s="125">
        <f t="shared" si="17"/>
        <v>0.15624999999999989</v>
      </c>
      <c r="IU9" s="125">
        <f t="shared" si="17"/>
        <v>0.16145833333333337</v>
      </c>
      <c r="IV9" s="125">
        <f t="shared" si="17"/>
        <v>0.16666666666666663</v>
      </c>
      <c r="IW9" s="103">
        <f>VLOOKUP($C9,'Preços 18%'!$B:$G,6,0)*IF($M9="Positiva",HLOOKUP(IW$5,'Fatores PF (não CMED)'!$B$3:$P$15,MATCH("POSITIVA - POSITIVA",'Fatores PF (não CMED)'!$B$3:$B$15,0),0),IF($M9="Negativa",HLOOKUP(IW$5,'Fatores PF (não CMED)'!$B$3:$P$15,MATCH("NEGATIVA - NEGATIVA",'Fatores PF (não CMED)'!$B$3:$B$15,0),0),IF($M9="Neutra",HLOOKUP(IW$5,'Fatores PF (não CMED)'!$B$3:$P$15,MATCH("NEUTRA - NEUTRA",'Fatores PF (não CMED)'!$B$3:$B$15,0),0),"")))+IF(ISNUMBER(#REF!),#REF!,0)</f>
        <v>72.196326580000004</v>
      </c>
      <c r="IX9" s="103">
        <f>VLOOKUP($C9,'Preços 18%'!$B:$G,6,0)*IF($M9="Positiva",HLOOKUP(IX$5,'Fatores PF (não CMED)'!$B$3:$P$15,MATCH("POSITIVA - POSITIVA",'Fatores PF (não CMED)'!$B$3:$B$15,0),0),IF($M9="Negativa",HLOOKUP(IX$5,'Fatores PF (não CMED)'!$B$3:$P$15,MATCH("NEGATIVA - NEGATIVA",'Fatores PF (não CMED)'!$B$3:$B$15,0),0),IF($M9="Neutra",HLOOKUP(IX$5,'Fatores PF (não CMED)'!$B$3:$P$15,MATCH("NEUTRA - NEUTRA",'Fatores PF (não CMED)'!$B$3:$B$15,0),0),"")))+IF(ISNUMBER(#REF!),#REF!,0)</f>
        <v>83.429172249999993</v>
      </c>
      <c r="IY9" s="103">
        <f>VLOOKUP($C9,'Preços 18%'!$B:$G,6,0)*IF($M9="Positiva",HLOOKUP(IY$5,'Fatores PF (não CMED)'!$B$3:$P$15,MATCH("POSITIVA - POSITIVA",'Fatores PF (não CMED)'!$B$3:$B$15,0),0),IF($M9="Negativa",HLOOKUP(IY$5,'Fatores PF (não CMED)'!$B$3:$P$15,MATCH("NEGATIVA - NEGATIVA",'Fatores PF (não CMED)'!$B$3:$B$15,0),0),IF($M9="Neutra",HLOOKUP(IY$5,'Fatores PF (não CMED)'!$B$3:$P$15,MATCH("NEUTRA - NEUTRA",'Fatores PF (não CMED)'!$B$3:$B$15,0),0),"")))+IF(ISNUMBER(#REF!),#REF!,0)</f>
        <v>89.215000160000002</v>
      </c>
      <c r="IZ9" s="103">
        <f>VLOOKUP($C9,'Preços 18%'!$B:$G,6,0)*IF($M9="Positiva",HLOOKUP(IZ$5,'Fatores PF (não CMED)'!$B$3:$P$15,MATCH("POSITIVA - POSITIVA",'Fatores PF (não CMED)'!$B$3:$B$15,0),0),IF($M9="Negativa",HLOOKUP(IZ$5,'Fatores PF (não CMED)'!$B$3:$P$15,MATCH("NEGATIVA - NEGATIVA",'Fatores PF (não CMED)'!$B$3:$B$15,0),0),IF($M9="Neutra",HLOOKUP(IZ$5,'Fatores PF (não CMED)'!$B$3:$P$15,MATCH("NEUTRA - NEUTRA",'Fatores PF (não CMED)'!$B$3:$B$15,0),0),"")))+IF(ISNUMBER(#REF!),#REF!,0)</f>
        <v>89.838067049999992</v>
      </c>
      <c r="JA9" s="103">
        <f>VLOOKUP($C9,'Preços 18%'!$B:$G,6,0)*IF($M9="Positiva",HLOOKUP(JA$5,'Fatores PF (não CMED)'!$B$3:$P$15,MATCH("POSITIVA - POSITIVA",'Fatores PF (não CMED)'!$B$3:$B$15,0),0),IF($M9="Negativa",HLOOKUP(JA$5,'Fatores PF (não CMED)'!$B$3:$P$15,MATCH("NEGATIVA - NEGATIVA",'Fatores PF (não CMED)'!$B$3:$B$15,0),0),IF($M9="Neutra",HLOOKUP(JA$5,'Fatores PF (não CMED)'!$B$3:$P$15,MATCH("NEUTRA - NEUTRA",'Fatores PF (não CMED)'!$B$3:$B$15,0),0),"")))+IF(ISNUMBER(#REF!),#REF!,0)</f>
        <v>90.47</v>
      </c>
      <c r="JB9" s="103">
        <f>VLOOKUP($C9,'Preços 18%'!$B:$G,6,0)*IF($M9="Positiva",HLOOKUP(JB$5,'Fatores PF (não CMED)'!$B$3:$P$15,MATCH("POSITIVA - POSITIVA",'Fatores PF (não CMED)'!$B$3:$B$15,0),0),IF($M9="Negativa",HLOOKUP(JB$5,'Fatores PF (não CMED)'!$B$3:$P$15,MATCH("NEGATIVA - NEGATIVA",'Fatores PF (não CMED)'!$B$3:$B$15,0),0),IF($M9="Neutra",HLOOKUP(JB$5,'Fatores PF (não CMED)'!$B$3:$P$15,MATCH("NEUTRA - NEUTRA",'Fatores PF (não CMED)'!$B$3:$B$15,0),0),"")))+IF(ISNUMBER(#REF!),#REF!,0)</f>
        <v>91.760916430000009</v>
      </c>
      <c r="JC9" s="103">
        <f>VLOOKUP($C9,'Preços 18%'!$B:$G,6,0)*IF($M9="Positiva",HLOOKUP(JC$5,'Fatores PF (não CMED)'!$B$3:$P$15,MATCH("POSITIVA - POSITIVA",'Fatores PF (não CMED)'!$B$3:$B$15,0),0),IF($M9="Negativa",HLOOKUP(JC$5,'Fatores PF (não CMED)'!$B$3:$P$15,MATCH("NEGATIVA - NEGATIVA",'Fatores PF (não CMED)'!$B$3:$B$15,0),0),IF($M9="Neutra",HLOOKUP(JC$5,'Fatores PF (não CMED)'!$B$3:$P$15,MATCH("NEUTRA - NEUTRA",'Fatores PF (não CMED)'!$B$3:$B$15,0),0),"")))+IF(ISNUMBER(#REF!),#REF!,0)</f>
        <v>92.420261789999998</v>
      </c>
      <c r="JD9" s="103">
        <f>VLOOKUP($C9,'Preços 18%'!$B:$G,6,0)*IF($M9="Positiva",HLOOKUP(JD$5,'Fatores PF (não CMED)'!$B$3:$P$15,MATCH("POSITIVA - POSITIVA",'Fatores PF (não CMED)'!$B$3:$B$15,0),0),IF($M9="Negativa",HLOOKUP(JD$5,'Fatores PF (não CMED)'!$B$3:$P$15,MATCH("NEGATIVA - NEGATIVA",'Fatores PF (não CMED)'!$B$3:$B$15,0),0),IF($M9="Neutra",HLOOKUP(JD$5,'Fatores PF (não CMED)'!$B$3:$P$15,MATCH("NEUTRA - NEUTRA",'Fatores PF (não CMED)'!$B$3:$B$15,0),0),"")))+IF(ISNUMBER(#REF!),#REF!,0)</f>
        <v>93.089287440000007</v>
      </c>
      <c r="JE9" s="103">
        <f>VLOOKUP($C9,'Preços 18%'!$B:$G,6,0)*IF($M9="Positiva",HLOOKUP(JE$5,'Fatores PF (não CMED)'!$B$3:$P$15,MATCH("POSITIVA - POSITIVA",'Fatores PF (não CMED)'!$B$3:$B$15,0),0),IF($M9="Negativa",HLOOKUP(JE$5,'Fatores PF (não CMED)'!$B$3:$P$15,MATCH("NEGATIVA - NEGATIVA",'Fatores PF (não CMED)'!$B$3:$B$15,0),0),IF($M9="Neutra",HLOOKUP(JE$5,'Fatores PF (não CMED)'!$B$3:$P$15,MATCH("NEUTRA - NEUTRA",'Fatores PF (não CMED)'!$B$3:$B$15,0),0),"")))+IF(ISNUMBER(#REF!),#REF!,0)</f>
        <v>93.768008391132909</v>
      </c>
      <c r="JF9" s="103">
        <f>VLOOKUP($C9,'Preços 18%'!$B:$G,6,0)*IF($M9="Positiva",HLOOKUP(JF$5,'Fatores PF (não CMED)'!$B$3:$P$15,MATCH("POSITIVA - POSITIVA",'Fatores PF (não CMED)'!$B$3:$B$15,0),0),IF($M9="Negativa",HLOOKUP(JF$5,'Fatores PF (não CMED)'!$B$3:$P$15,MATCH("NEGATIVA - NEGATIVA",'Fatores PF (não CMED)'!$B$3:$B$15,0),0),IF($M9="Neutra",HLOOKUP(JF$5,'Fatores PF (não CMED)'!$B$3:$P$15,MATCH("NEUTRA - NEUTRA",'Fatores PF (não CMED)'!$B$3:$B$15,0),0),"")))+IF(ISNUMBER(#REF!),#REF!,0)</f>
        <v>94.456741489999999</v>
      </c>
      <c r="JG9" s="103">
        <f>VLOOKUP($C9,'Preços 18%'!$B:$G,6,0)*IF($M9="Positiva",HLOOKUP(JG$5,'Fatores PF (não CMED)'!$B$3:$P$15,MATCH("POSITIVA - POSITIVA",'Fatores PF (não CMED)'!$B$3:$B$15,0),0),IF($M9="Negativa",HLOOKUP(JG$5,'Fatores PF (não CMED)'!$B$3:$P$15,MATCH("NEGATIVA - NEGATIVA",'Fatores PF (não CMED)'!$B$3:$B$15,0),0),IF($M9="Neutra",HLOOKUP(JG$5,'Fatores PF (não CMED)'!$B$3:$P$15,MATCH("NEUTRA - NEUTRA",'Fatores PF (não CMED)'!$B$3:$B$15,0),0),"")))+IF(ISNUMBER(#REF!),#REF!,0)</f>
        <v>95.865087979999998</v>
      </c>
      <c r="JH9" s="103">
        <f>VLOOKUP($C9,'Preços 18%'!$B:$G,6,0)*IF($M9="Positiva",HLOOKUP(JH$5,'Fatores PF (não CMED)'!$B$3:$P$15,MATCH("POSITIVA - POSITIVA",'Fatores PF (não CMED)'!$B$3:$B$15,0),0),IF($M9="Negativa",HLOOKUP(JH$5,'Fatores PF (não CMED)'!$B$3:$P$15,MATCH("NEGATIVA - NEGATIVA",'Fatores PF (não CMED)'!$B$3:$B$15,0),0),IF($M9="Neutra",HLOOKUP(JH$5,'Fatores PF (não CMED)'!$B$3:$P$15,MATCH("NEUTRA - NEUTRA",'Fatores PF (não CMED)'!$B$3:$B$15,0),0),"")))+IF(ISNUMBER(#REF!),#REF!,0)</f>
        <v>96.585138709999995</v>
      </c>
      <c r="JI9" s="103">
        <f>VLOOKUP($C9,'Preços 18%'!$B:$G,6,0)*IF($M9="Positiva",HLOOKUP(JI$5,'Fatores PF (não CMED)'!$B$3:$P$15,MATCH("POSITIVA - POSITIVA",'Fatores PF (não CMED)'!$B$3:$B$15,0),0),IF($M9="Negativa",HLOOKUP(JI$5,'Fatores PF (não CMED)'!$B$3:$P$15,MATCH("NEGATIVA - NEGATIVA",'Fatores PF (não CMED)'!$B$3:$B$15,0),0),IF($M9="Neutra",HLOOKUP(JI$5,'Fatores PF (não CMED)'!$B$3:$P$15,MATCH("NEUTRA - NEUTRA",'Fatores PF (não CMED)'!$B$3:$B$15,0),0),"")))+IF(ISNUMBER(#REF!),#REF!,0)</f>
        <v>97.316136310000005</v>
      </c>
      <c r="JJ9" s="103">
        <f>VLOOKUP($C9,'Preços 18%'!$B:$G,6,0)*IF($M9="Positiva",HLOOKUP(JJ$5,'Fatores PF (não CMED)'!$B$3:$P$15,MATCH("POSITIVA - POSITIVA",'Fatores PF (não CMED)'!$B$3:$B$15,0),0),IF($M9="Negativa",HLOOKUP(JJ$5,'Fatores PF (não CMED)'!$B$3:$P$15,MATCH("NEGATIVA - POSITIVA",'Fatores PF (não CMED)'!$B$3:$B$15,0),0),IF($M9="Neutra",HLOOKUP(JJ$5,'Fatores PF (não CMED)'!$B$3:$P$15,MATCH("NEUTRA - POSITIVA",'Fatores PF (não CMED)'!$B$3:$B$15,0),0),"")))+IF(ISNUMBER(#REF!),#REF!,0)</f>
        <v>73.25111631</v>
      </c>
      <c r="JK9" s="103">
        <f>VLOOKUP($C9,'Preços 18%'!$B:$G,6,0)*IF($M9="Positiva",HLOOKUP(JK$5,'Fatores PF (não CMED)'!$B$3:$P$15,MATCH("POSITIVA - POSITIVA",'Fatores PF (não CMED)'!$B$3:$B$15,0),0),IF($M9="Negativa",HLOOKUP(JK$5,'Fatores PF (não CMED)'!$B$3:$P$15,MATCH("NEGATIVA - POSITIVA",'Fatores PF (não CMED)'!$B$3:$B$15,0),0),IF($M9="Neutra",HLOOKUP(JK$5,'Fatores PF (não CMED)'!$B$3:$P$15,MATCH("NEUTRA - POSITIVA",'Fatores PF (não CMED)'!$B$3:$B$15,0),0),"")))+IF(ISNUMBER(#REF!),#REF!,0)</f>
        <v>77.663790559999995</v>
      </c>
      <c r="JL9" s="103">
        <f>VLOOKUP($C9,'Preços 18%'!$B:$G,6,0)*IF($M9="Positiva",HLOOKUP(JL$5,'Fatores PF (não CMED)'!$B$3:$P$15,MATCH("POSITIVA - POSITIVA",'Fatores PF (não CMED)'!$B$3:$B$15,0),0),IF($M9="Negativa",HLOOKUP(JL$5,'Fatores PF (não CMED)'!$B$3:$P$15,MATCH("NEGATIVA - POSITIVA",'Fatores PF (não CMED)'!$B$3:$B$15,0),0),IF($M9="Neutra",HLOOKUP(JL$5,'Fatores PF (não CMED)'!$B$3:$P$15,MATCH("NEUTRA - POSITIVA",'Fatores PF (não CMED)'!$B$3:$B$15,0),0),"")))+IF(ISNUMBER(#REF!),#REF!,0)</f>
        <v>78.134505969999992</v>
      </c>
      <c r="JM9" s="103">
        <f>VLOOKUP($C9,'Preços 18%'!$B:$G,6,0)*IF($M9="Positiva",HLOOKUP(JM$5,'Fatores PF (não CMED)'!$B$3:$P$15,MATCH("POSITIVA - POSITIVA",'Fatores PF (não CMED)'!$B$3:$B$15,0),0),IF($M9="Negativa",HLOOKUP(JM$5,'Fatores PF (não CMED)'!$B$3:$P$15,MATCH("NEGATIVA - POSITIVA",'Fatores PF (não CMED)'!$B$3:$B$15,0),0),IF($M9="Neutra",HLOOKUP(JM$5,'Fatores PF (não CMED)'!$B$3:$P$15,MATCH("NEUTRA - POSITIVA",'Fatores PF (não CMED)'!$B$3:$B$15,0),0),"")))+IF(ISNUMBER(#REF!),#REF!,0)</f>
        <v>78.610920989999997</v>
      </c>
      <c r="JN9" s="103">
        <f>VLOOKUP($C9,'Preços 18%'!$B:$G,6,0)*IF($M9="Positiva",HLOOKUP(JN$5,'Fatores PF (não CMED)'!$B$3:$P$15,MATCH("POSITIVA - POSITIVA",'Fatores PF (não CMED)'!$B$3:$B$15,0),0),IF($M9="Negativa",HLOOKUP(JN$5,'Fatores PF (não CMED)'!$B$3:$P$15,MATCH("NEGATIVA - POSITIVA",'Fatores PF (não CMED)'!$B$3:$B$15,0),0),IF($M9="Neutra",HLOOKUP(JN$5,'Fatores PF (não CMED)'!$B$3:$P$15,MATCH("NEUTRA - POSITIVA",'Fatores PF (não CMED)'!$B$3:$B$15,0),0),"")))+IF(ISNUMBER(#REF!),#REF!,0)</f>
        <v>79.581483149999997</v>
      </c>
      <c r="JO9" s="103">
        <f>VLOOKUP($C9,'Preços 18%'!$B:$G,6,0)*IF($M9="Positiva",HLOOKUP(JO$5,'Fatores PF (não CMED)'!$B$3:$P$15,MATCH("POSITIVA - POSITIVA",'Fatores PF (não CMED)'!$B$3:$B$15,0),0),IF($M9="Negativa",HLOOKUP(JO$5,'Fatores PF (não CMED)'!$B$3:$P$15,MATCH("NEGATIVA - POSITIVA",'Fatores PF (não CMED)'!$B$3:$B$15,0),0),IF($M9="Neutra",HLOOKUP(JO$5,'Fatores PF (não CMED)'!$B$3:$P$15,MATCH("NEUTRA - POSITIVA",'Fatores PF (não CMED)'!$B$3:$B$15,0),0),"")))+IF(ISNUMBER(#REF!),#REF!,0)</f>
        <v>80.075720759999996</v>
      </c>
      <c r="JP9" s="103">
        <f>VLOOKUP($C9,'Preços 18%'!$B:$G,6,0)*IF($M9="Positiva",HLOOKUP(JP$5,'Fatores PF (não CMED)'!$B$3:$P$15,MATCH("POSITIVA - POSITIVA",'Fatores PF (não CMED)'!$B$3:$B$15,0),0),IF($M9="Negativa",HLOOKUP(JP$5,'Fatores PF (não CMED)'!$B$3:$P$15,MATCH("NEGATIVA - POSITIVA",'Fatores PF (não CMED)'!$B$3:$B$15,0),0),IF($M9="Neutra",HLOOKUP(JP$5,'Fatores PF (não CMED)'!$B$3:$P$15,MATCH("NEUTRA - POSITIVA",'Fatores PF (não CMED)'!$B$3:$B$15,0),0),"")))+IF(ISNUMBER(#REF!),#REF!,0)</f>
        <v>80.576200799999995</v>
      </c>
      <c r="JQ9" s="103">
        <f>VLOOKUP($C9,'Preços 18%'!$B:$G,6,0)*IF($M9="Positiva",HLOOKUP(JQ$5,'Fatores PF (não CMED)'!$B$3:$P$15,MATCH("POSITIVA - POSITIVA",'Fatores PF (não CMED)'!$B$3:$B$15,0),0),IF($M9="Negativa",HLOOKUP(JQ$5,'Fatores PF (não CMED)'!$B$3:$P$15,MATCH("NEGATIVA - POSITIVA",'Fatores PF (não CMED)'!$B$3:$B$15,0),0),IF($M9="Neutra",HLOOKUP(JQ$5,'Fatores PF (não CMED)'!$B$3:$P$15,MATCH("NEUTRA - POSITIVA",'Fatores PF (não CMED)'!$B$3:$B$15,0),0),"")))+IF(ISNUMBER(#REF!),#REF!,0)</f>
        <v>81.596159580000005</v>
      </c>
      <c r="JR9" s="103">
        <f>VLOOKUP($C9,'Preços 18%'!$B:$G,6,0)*IF($M9="Positiva",HLOOKUP(JR$5,'Fatores PF (não CMED)'!$B$3:$P$15,MATCH("POSITIVA - POSITIVA",'Fatores PF (não CMED)'!$B$3:$B$15,0),0),IF($M9="Negativa",HLOOKUP(JR$5,'Fatores PF (não CMED)'!$B$3:$P$15,MATCH("NEGATIVA - POSITIVA",'Fatores PF (não CMED)'!$B$3:$B$15,0),0),IF($M9="Neutra",HLOOKUP(JR$5,'Fatores PF (não CMED)'!$B$3:$P$15,MATCH("NEUTRA - POSITIVA",'Fatores PF (não CMED)'!$B$3:$B$15,0),0),"")))+IF(ISNUMBER(#REF!),#REF!,0)</f>
        <v>82.642264189999992</v>
      </c>
      <c r="JS9" s="103" t="s">
        <v>369</v>
      </c>
      <c r="JT9" s="103" t="s">
        <v>369</v>
      </c>
      <c r="JU9" s="103" t="s">
        <v>369</v>
      </c>
      <c r="JV9" s="103" t="s">
        <v>369</v>
      </c>
      <c r="JW9" s="103" t="s">
        <v>369</v>
      </c>
      <c r="JX9" s="103" t="s">
        <v>369</v>
      </c>
      <c r="JY9" s="103" t="s">
        <v>369</v>
      </c>
      <c r="JZ9" s="103" t="s">
        <v>369</v>
      </c>
      <c r="KA9" s="103" t="s">
        <v>369</v>
      </c>
      <c r="KB9" s="103" t="s">
        <v>369</v>
      </c>
      <c r="KC9" s="103" t="s">
        <v>369</v>
      </c>
      <c r="KD9" s="103" t="s">
        <v>369</v>
      </c>
      <c r="KE9" s="103" t="s">
        <v>369</v>
      </c>
      <c r="KF9" s="103" t="s">
        <v>369</v>
      </c>
      <c r="KG9" s="103" t="s">
        <v>369</v>
      </c>
      <c r="KH9" s="103" t="s">
        <v>369</v>
      </c>
      <c r="KI9" s="103" t="s">
        <v>369</v>
      </c>
      <c r="KJ9" s="103" t="s">
        <v>369</v>
      </c>
      <c r="KK9" s="103" t="s">
        <v>369</v>
      </c>
      <c r="KL9" s="103" t="s">
        <v>369</v>
      </c>
      <c r="KM9" s="103">
        <f>JQ9/VLOOKUP(KM$5,'Fatores PMC'!$B:$E,2,0)</f>
        <v>112.80190387055927</v>
      </c>
      <c r="KN9" s="103">
        <f>JR9/VLOOKUP(KN$5,'Fatores PMC'!$B:$E,2,0)</f>
        <v>114.24808212531001</v>
      </c>
      <c r="KO9" s="206" t="str">
        <f>IF(HLOOKUP(VLOOKUP(LEFT(KO$5,2),'%ICMS'!$B:$K,9,0),$IG$4:$IR$34,MATCH($C9,$C$4:$C$34,0),0)=FD9,"",FD9)</f>
        <v/>
      </c>
      <c r="KP9" s="206">
        <f>IF(HLOOKUP(VLOOKUP(LEFT(KP$5,2),'%ICMS'!$B:$K,9,0),$IG$4:$IR$34,MATCH($C9,$C$4:$C$34,0),0)=FE9,"",FE9)</f>
        <v>0.17187499999999989</v>
      </c>
      <c r="KQ9" s="206" t="str">
        <f>IF(HLOOKUP(VLOOKUP(LEFT(KQ$5,2),'%ICMS'!$B:$K,9,0),$IG$4:$IR$34,MATCH($C9,$C$4:$C$34,0),0)=FF9,"",FF9)</f>
        <v/>
      </c>
      <c r="KR9" s="206" t="str">
        <f>IF(HLOOKUP(VLOOKUP(LEFT(KR$5,2),'%ICMS'!$B:$K,9,0),$IG$4:$IR$34,MATCH($C9,$C$4:$C$34,0),0)=FG9,"",FG9)</f>
        <v/>
      </c>
      <c r="KS9" s="206" t="str">
        <f>IF(HLOOKUP(VLOOKUP(LEFT(KS$5,2),'%ICMS'!$B:$K,9,0),$IG$4:$IR$34,MATCH($C9,$C$4:$C$34,0),0)=FH9,"",FH9)</f>
        <v/>
      </c>
      <c r="KT9" s="206" t="str">
        <f>IF(HLOOKUP(VLOOKUP(LEFT(KT$5,2),'%ICMS'!$B:$K,9,0),$IG$4:$IR$34,MATCH($C9,$C$4:$C$34,0),0)=FI9,"",FI9)</f>
        <v/>
      </c>
      <c r="KU9" s="206" t="str">
        <f>IF(HLOOKUP(VLOOKUP(LEFT(KU$5,2),'%ICMS'!$B:$K,9,0),$IG$4:$IR$34,MATCH($C9,$C$4:$C$34,0),0)=FJ9,"",FJ9)</f>
        <v/>
      </c>
      <c r="KV9" s="206" t="str">
        <f>IF(HLOOKUP(VLOOKUP(LEFT(KV$5,2),'%ICMS'!$B:$K,9,0),$IG$4:$IR$34,MATCH($C9,$C$4:$C$34,0),0)=FK9,"",FK9)</f>
        <v/>
      </c>
      <c r="KW9" s="206" t="str">
        <f>IF(HLOOKUP(VLOOKUP(LEFT(KW$5,2),'%ICMS'!$B:$K,9,0),$IG$4:$IR$34,MATCH($C9,$C$4:$C$34,0),0)=FL9,"",FL9)</f>
        <v/>
      </c>
      <c r="KX9" s="206" t="str">
        <f>IF(HLOOKUP(VLOOKUP(LEFT(KX$5,2),'%ICMS'!$B:$K,9,0),$IG$4:$IR$34,MATCH($C9,$C$4:$C$34,0),0)=FM9,"",FM9)</f>
        <v/>
      </c>
      <c r="KY9" s="206" t="str">
        <f>IF(HLOOKUP(VLOOKUP(LEFT(KY$5,2),'%ICMS'!$B:$K,9,0),$IG$4:$IR$34,MATCH($C9,$C$4:$C$34,0),0)=FN9,"",FN9)</f>
        <v/>
      </c>
      <c r="KZ9" s="206" t="str">
        <f>IF(HLOOKUP(VLOOKUP(LEFT(KZ$5,2),'%ICMS'!$B:$K,9,0),$IG$4:$IR$34,MATCH($C9,$C$4:$C$34,0),0)=FO9,"",FO9)</f>
        <v/>
      </c>
      <c r="LA9" s="206" t="str">
        <f>IF(HLOOKUP(VLOOKUP(LEFT(LA$5,2),'%ICMS'!$B:$K,9,0),$IG$4:$IR$34,MATCH($C9,$C$4:$C$34,0),0)=FP9,"",FP9)</f>
        <v/>
      </c>
      <c r="LB9" s="206" t="str">
        <f>IF(HLOOKUP(VLOOKUP(LEFT(LB$5,2),'%ICMS'!$B:$K,9,0),$IG$4:$IR$34,MATCH($C9,$C$4:$C$34,0),0)=FQ9,"",FQ9)</f>
        <v/>
      </c>
      <c r="LC9" s="206" t="str">
        <f>IF(HLOOKUP(VLOOKUP(LEFT(LC$5,2),'%ICMS'!$B:$K,9,0),$IG$4:$IR$34,MATCH($C9,$C$4:$C$34,0),0)=FR9,"",FR9)</f>
        <v/>
      </c>
      <c r="LD9" s="206" t="str">
        <f>IF(HLOOKUP(VLOOKUP(LEFT(LD$5,2),'%ICMS'!$B:$K,9,0),$IG$4:$IR$34,MATCH($C9,$C$4:$C$34,0),0)=FS9,"",FS9)</f>
        <v/>
      </c>
      <c r="LE9" s="206" t="str">
        <f>IF(HLOOKUP(VLOOKUP(LEFT(LE$5,2),'%ICMS'!$B:$K,9,0),$IG$4:$IR$34,MATCH($C9,$C$4:$C$34,0),0)=FT9,"",FT9)</f>
        <v/>
      </c>
      <c r="LF9" s="206" t="str">
        <f>IF(HLOOKUP(VLOOKUP(LEFT(LF$5,2),'%ICMS'!$B:$K,9,0),$IG$4:$IR$34,MATCH($C9,$C$4:$C$34,0),0)=FU9,"",FU9)</f>
        <v/>
      </c>
      <c r="LG9" s="206" t="str">
        <f>IF(HLOOKUP(VLOOKUP(LEFT(LG$5,2),'%ICMS'!$B:$K,9,0),$IG$4:$IR$34,MATCH($C9,$C$4:$C$34,0),0)=FV9,"",FV9)</f>
        <v/>
      </c>
      <c r="LH9" s="206" t="str">
        <f>IF(HLOOKUP(VLOOKUP(LEFT(LH$5,2),'%ICMS'!$B:$K,9,0),$IG$4:$IR$34,MATCH($C9,$C$4:$C$34,0),0)=FW9,"",FW9)</f>
        <v/>
      </c>
      <c r="LI9" s="206" t="str">
        <f>IF(HLOOKUP(VLOOKUP(LEFT(LI$5,2),'%ICMS'!$B:$K,9,0),$IG$4:$IR$34,MATCH($C9,$C$4:$C$34,0),0)=FX9,"",FX9)</f>
        <v/>
      </c>
      <c r="LJ9" s="206" t="str">
        <f>IF(HLOOKUP(VLOOKUP(LEFT(LJ$5,2),'%ICMS'!$B:$K,9,0),$IG$4:$IR$34,MATCH($C9,$C$4:$C$34,0),0)=FY9,"",FY9)</f>
        <v/>
      </c>
      <c r="LK9" s="206" t="str">
        <f>IF(HLOOKUP(VLOOKUP(LEFT(LK$5,2),'%ICMS'!$B:$K,9,0),$IG$4:$IR$34,MATCH($C9,$C$4:$C$34,0),0)=FZ9,"",FZ9)</f>
        <v/>
      </c>
      <c r="LL9" s="206" t="str">
        <f>IF(HLOOKUP(VLOOKUP(LEFT(LL$5,2),'%ICMS'!$B:$K,9,0),$IG$4:$IR$34,MATCH($C9,$C$4:$C$34,0),0)=GA9,"",GA9)</f>
        <v/>
      </c>
      <c r="LM9" s="206" t="str">
        <f>IF(HLOOKUP(VLOOKUP(LEFT(LM$5,2),'%ICMS'!$B:$K,9,0),$IG$4:$IR$34,MATCH($C9,$C$4:$C$34,0),0)=GB9,"",GB9)</f>
        <v/>
      </c>
      <c r="LN9" s="206" t="str">
        <f>IF(HLOOKUP(VLOOKUP(LEFT(LN$5,2),'%ICMS'!$B:$K,9,0),$IG$4:$IR$34,MATCH($C9,$C$4:$C$34,0),0)=GC9,"",GC9)</f>
        <v/>
      </c>
      <c r="LO9" s="122" t="str">
        <f>IFERROR(IF(AND(VLOOKUP(LEFT(LO$5,2),'%ICMS'!$B$2:$I$29,8,0)=AY9,HLOOKUP(AY9,$IG$5:$IO$34,MATCH($C9,$C$5:$C$34,0),0)=GD9),"",GD9),GD9)</f>
        <v/>
      </c>
      <c r="LP9" s="103" t="str">
        <f>IF(VLOOKUP(LEFT($LP$5,2),'%ICMS'!$B$2:$I$29,8,0)=Y9,"",GE9)</f>
        <v/>
      </c>
      <c r="LQ9" s="103">
        <f>IF(VLOOKUP(LEFT($LQ$5,2),'%ICMS'!$B$2:$I$29,8,0)=Z9,"",GF9)</f>
        <v>93.768008391132909</v>
      </c>
      <c r="LR9" s="103" t="str">
        <f>IF(VLOOKUP(LEFT($LR$5,2),'%ICMS'!$B$2:$I$29,8,0)=AA9,"",GG9)</f>
        <v/>
      </c>
      <c r="LS9" s="103">
        <f>IF(VLOOKUP(LEFT($LS$5,2),'%ICMS'!$B$2:$I$29,8,0)=AB9,"",GH9)</f>
        <v>90.47</v>
      </c>
      <c r="LT9" s="103" t="str">
        <f>IF(VLOOKUP(LEFT($LT$5,2),'%ICMS'!$B$2:$I$29,8,0)=AC9,"",GI9)</f>
        <v/>
      </c>
      <c r="LU9" s="103" t="str">
        <f>IF(VLOOKUP(LEFT($LU$5,2),'%ICMS'!$B$2:$I$29,8,0)=AD9,"",GJ9)</f>
        <v/>
      </c>
      <c r="LV9" s="103">
        <f>IF(VLOOKUP(LEFT($LV$5,2),'%ICMS'!$B$2:$I$29,8,0)=AE9,"",GK9)</f>
        <v>93.089287440000007</v>
      </c>
      <c r="LW9" s="103" t="str">
        <f>IF(VLOOKUP(LEFT($LW$5,2),'%ICMS'!$B$2:$I$29,8,0)=AF9,"",GL9)</f>
        <v/>
      </c>
      <c r="LX9" s="103">
        <f>IF(VLOOKUP(LEFT($LX$5,2),'%ICMS'!$B$2:$I$29,8,0)=AG9,"",GM9)</f>
        <v>94.456741489999999</v>
      </c>
      <c r="LY9" s="103" t="str">
        <f>IF(VLOOKUP(LEFT($LY$5,2),'%ICMS'!$B$2:$I$29,8,0)=AH9,"",GN9)</f>
        <v/>
      </c>
      <c r="LZ9" s="103">
        <f>IF(VLOOKUP(LEFT($LZ$5,2),'%ICMS'!$B$2:$I$29,8,0)=AI9,"",GO9)</f>
        <v>90.47</v>
      </c>
      <c r="MA9" s="103" t="str">
        <f>IF(VLOOKUP(LEFT($MA$5,2),'%ICMS'!$B$2:$I$29,8,0)=AJ9,"",GP9)</f>
        <v/>
      </c>
      <c r="MB9" s="103" t="str">
        <f>IF(VLOOKUP(LEFT($MB$5,2),'%ICMS'!$B$2:$I$29,8,0)=AK9,"",GQ9)</f>
        <v/>
      </c>
      <c r="MC9" s="103" t="str">
        <f>IF(VLOOKUP(LEFT($MC$5,2),'%ICMS'!$B$2:$I$29,8,0)=AL9,"",GR9)</f>
        <v/>
      </c>
      <c r="MD9" s="103" t="str">
        <f>IF(VLOOKUP(LEFT($MD$5,2),'%ICMS'!$B$2:$I$29,8,0)=AM9,"",GS9)</f>
        <v/>
      </c>
      <c r="ME9" s="103" t="str">
        <f>IF(VLOOKUP(LEFT($ME$5,2),'%ICMS'!$B$2:$I$29,8,0)=AN9,"",GT9)</f>
        <v/>
      </c>
      <c r="MF9" s="103">
        <f>IF(VLOOKUP(LEFT($MF$5,2),'%ICMS'!$B$2:$I$29,8,0)=AO9,"",GU9)</f>
        <v>96.585138709999995</v>
      </c>
      <c r="MG9" s="103">
        <f>IF(VLOOKUP(LEFT($MG$5,2),'%ICMS'!$B$2:$I$29,8,0)=AP9,"",GV9)</f>
        <v>92.420261789999998</v>
      </c>
      <c r="MH9" s="103" t="str">
        <f>IF(VLOOKUP(LEFT($MH$5,2),'%ICMS'!$B$2:$I$29,8,0)=AQ9,"",GW9)</f>
        <v/>
      </c>
      <c r="MI9" s="103" t="str">
        <f>IF(VLOOKUP(LEFT($MI$5,2),'%ICMS'!$B$2:$I$29,8,0)=AR9,"",GX9)</f>
        <v/>
      </c>
      <c r="MJ9" s="103">
        <f>IF(VLOOKUP(LEFT($MJ$5,2),'%ICMS'!$B$2:$I$29,8,0)=AS9,"",GY9)</f>
        <v>92.420261789999998</v>
      </c>
      <c r="MK9" s="103" t="str">
        <f>IF(VLOOKUP(LEFT($MK$5,2),'%ICMS'!$B$2:$I$29,8,0)=AT9,"",GZ9)</f>
        <v/>
      </c>
      <c r="ML9" s="103">
        <f>IF(VLOOKUP(LEFT($ML$5,2),'%ICMS'!$B$2:$I$29,8,0)=AU9,"",HA9)</f>
        <v>89.215000160000002</v>
      </c>
      <c r="MM9" s="103">
        <f>IF(VLOOKUP(LEFT($MM$5,2),'%ICMS'!$B$2:$I$29,8,0)=AV9,"",HB9)</f>
        <v>89.215000160000002</v>
      </c>
      <c r="MN9" s="103">
        <f>IF(VLOOKUP(LEFT($MN$5,2),'%ICMS'!$B$2:$I$29,8,0)=AW9,"",HC9)</f>
        <v>93.089287440000007</v>
      </c>
      <c r="MO9" s="103" t="str">
        <f>IF(VLOOKUP(LEFT($MO$5,2),'%ICMS'!$B$2:$I$29,8,0)=AX9,"",HD9)</f>
        <v/>
      </c>
      <c r="MP9" s="103" t="str">
        <f>IF(VLOOKUP(LEFT($MP$5,2),'%ICMS'!$B$2:$I$29,8,0)=AY9,"",HE9)</f>
        <v/>
      </c>
      <c r="MQ9" s="103" t="str">
        <f>IF(VLOOKUP(LEFT($MQ$5,2),'%ICMS'!$B$2:$I$29,8,0)=Y9,"",HF9)</f>
        <v/>
      </c>
      <c r="MR9" s="103" t="str">
        <f>IF(VLOOKUP(LEFT($MR$5,2),'%ICMS'!$B$2:$I$29,8,0)=Z9,"",HG9)</f>
        <v>N/A</v>
      </c>
      <c r="MS9" s="103" t="str">
        <f>IF(VLOOKUP(LEFT($MS$5,2),'%ICMS'!$B$2:$I$29,8,0)=AA9,"",HH9)</f>
        <v/>
      </c>
      <c r="MT9" s="103" t="str">
        <f>IF(VLOOKUP(LEFT($MT$5,2),'%ICMS'!$B$2:$I$29,8,0)=AB9,"",HI9)</f>
        <v>N/A</v>
      </c>
      <c r="MU9" s="103" t="str">
        <f>IF(VLOOKUP(LEFT($MU$5,2),'%ICMS'!$B$2:$I$29,8,0)=AC9,"",HJ9)</f>
        <v/>
      </c>
      <c r="MV9" s="103" t="str">
        <f>IF(VLOOKUP(LEFT($MV$5,2),'%ICMS'!$B$2:$I$29,8,0)=AD9,"",HK9)</f>
        <v/>
      </c>
      <c r="MW9" s="103" t="str">
        <f>IF(VLOOKUP(LEFT($MW$5,2),'%ICMS'!$B$2:$I$29,8,0)=AE9,"",HL9)</f>
        <v>N/A</v>
      </c>
      <c r="MX9" s="103" t="str">
        <f>IF(VLOOKUP(LEFT($MX$5,2),'%ICMS'!$B$2:$I$29,8,0)=AF9,"",HM9)</f>
        <v/>
      </c>
      <c r="MY9" s="103" t="str">
        <f>IF(VLOOKUP(LEFT($MY$5,2),'%ICMS'!$B$2:$I$29,8,0)=AG9,"",HN9)</f>
        <v>N/A</v>
      </c>
      <c r="MZ9" s="103" t="str">
        <f>IF(VLOOKUP(LEFT($MZ$5,2),'%ICMS'!$B$2:$I$29,8,0)=AH9,"",HO9)</f>
        <v/>
      </c>
      <c r="NA9" s="103" t="str">
        <f>IF(VLOOKUP(LEFT($NA$5,2),'%ICMS'!$B$2:$I$29,8,0)=AI9,"",HP9)</f>
        <v>N/A</v>
      </c>
      <c r="NB9" s="103" t="str">
        <f>IF(VLOOKUP(LEFT($NB$5,2),'%ICMS'!$B$2:$I$29,8,0)=AJ9,"",HQ9)</f>
        <v/>
      </c>
      <c r="NC9" s="103" t="str">
        <f>IF(VLOOKUP(LEFT($NC$5,2),'%ICMS'!$B$2:$I$29,8,0)=AK9,"",HR9)</f>
        <v/>
      </c>
      <c r="ND9" s="103" t="str">
        <f>IF(VLOOKUP(LEFT($ND$5,2),'%ICMS'!$B$2:$I$29,8,0)=AL9,"",HS9)</f>
        <v/>
      </c>
      <c r="NE9" s="103" t="str">
        <f>IF(VLOOKUP(LEFT($NE$5,2),'%ICMS'!$B$2:$I$29,8,0)=AM9,"",HT9)</f>
        <v/>
      </c>
      <c r="NF9" s="103" t="str">
        <f>IF(VLOOKUP(LEFT($NF$5,2),'%ICMS'!$B$2:$I$29,8,0)=AN9,"",HU9)</f>
        <v/>
      </c>
      <c r="NG9" s="103" t="str">
        <f>IF(VLOOKUP(LEFT($NG$5,2),'%ICMS'!$B$2:$I$29,8,0)=AO9,"",HV9)</f>
        <v>N/A</v>
      </c>
      <c r="NH9" s="103" t="str">
        <f>IF(VLOOKUP(LEFT($NH$5,2),'%ICMS'!$B$2:$I$29,8,0)=AP9,"",HW9)</f>
        <v>N/A</v>
      </c>
      <c r="NI9" s="103" t="str">
        <f>IF(VLOOKUP(LEFT($NI$5,2),'%ICMS'!$B$2:$I$29,8,0)=AQ9,"",HX9)</f>
        <v/>
      </c>
      <c r="NJ9" s="103" t="str">
        <f>IF(VLOOKUP(LEFT($NJ$5,2),'%ICMS'!$B$2:$I$29,8,0)=AR9,"",HY9)</f>
        <v/>
      </c>
      <c r="NK9" s="103" t="str">
        <f>IF(VLOOKUP(LEFT($NK$5,2),'%ICMS'!$B$2:$I$29,8,0)=AS9,"",HZ9)</f>
        <v>N/A</v>
      </c>
      <c r="NL9" s="103" t="str">
        <f>IF(VLOOKUP(LEFT($NL$5,2),'%ICMS'!$B$2:$I$29,8,0)=AT9,"",IA9)</f>
        <v/>
      </c>
      <c r="NM9" s="103" t="str">
        <f>IF(VLOOKUP(LEFT($NM$5,2),'%ICMS'!$B$2:$I$29,8,0)=AU9,"",IB9)</f>
        <v>N/A</v>
      </c>
      <c r="NN9" s="103" t="str">
        <f>IF(VLOOKUP(LEFT($NN$5,2),'%ICMS'!$B$2:$I$29,8,0)=AV9,"",IC9)</f>
        <v>N/A</v>
      </c>
      <c r="NO9" s="103" t="str">
        <f>IF(FB9="PMPF",U9,IF(VLOOKUP(LEFT($NO$5,2),'%ICMS'!$B$2:$I$29,8,0)=AW9,"",ID9))</f>
        <v>N/A</v>
      </c>
      <c r="NP9" s="103" t="str">
        <f>IF(VLOOKUP(LEFT($NP$5,2),'%ICMS'!$B$2:$I$29,8,0)=AX9,"",IE9)</f>
        <v/>
      </c>
      <c r="NQ9" s="103" t="str">
        <f>IF(VLOOKUP(LEFT($NQ$5,2),'%ICMS'!$B$2:$I$29,8,0)=AY9,"",IF9)</f>
        <v/>
      </c>
      <c r="NT9" s="120">
        <v>0.34</v>
      </c>
      <c r="NU9" s="102">
        <f t="shared" si="18"/>
        <v>51.099360336956266</v>
      </c>
      <c r="NV9" s="102">
        <f t="shared" si="19"/>
        <v>51.250077086278587</v>
      </c>
      <c r="NW9" s="102">
        <f t="shared" si="20"/>
        <v>51.199108092000003</v>
      </c>
      <c r="NX9" s="102">
        <f t="shared" si="21"/>
        <v>51.0024625</v>
      </c>
      <c r="NY9" s="102">
        <f t="shared" si="22"/>
        <v>51.250077086278587</v>
      </c>
      <c r="NZ9" s="102">
        <f t="shared" si="23"/>
        <v>51.199108092000003</v>
      </c>
      <c r="OA9" s="102">
        <f t="shared" si="24"/>
        <v>53.119074645450013</v>
      </c>
      <c r="OB9" s="102">
        <f t="shared" si="25"/>
        <v>50.908309466299997</v>
      </c>
      <c r="OC9" s="102">
        <f t="shared" si="26"/>
        <v>52.600597917243746</v>
      </c>
      <c r="OD9" s="102">
        <f t="shared" si="27"/>
        <v>51.516729659106261</v>
      </c>
      <c r="OE9" s="102">
        <f t="shared" si="28"/>
        <v>59.7102</v>
      </c>
      <c r="OF9" s="102">
        <f t="shared" si="29"/>
        <v>50.908309466299997</v>
      </c>
      <c r="OG9" s="102">
        <f t="shared" si="30"/>
        <v>50.908309466299997</v>
      </c>
      <c r="OH9" s="102">
        <f t="shared" si="31"/>
        <v>51.099360336956266</v>
      </c>
      <c r="OI9" s="102">
        <f t="shared" si="32"/>
        <v>51.199108092000003</v>
      </c>
      <c r="OJ9" s="102">
        <f t="shared" si="33"/>
        <v>51.250077086278587</v>
      </c>
      <c r="OK9" s="102">
        <f t="shared" si="34"/>
        <v>51.46176921892188</v>
      </c>
      <c r="OL9" s="102">
        <f t="shared" si="35"/>
        <v>51.14883863440312</v>
      </c>
      <c r="OM9" s="102">
        <f t="shared" si="36"/>
        <v>51.407653429275008</v>
      </c>
      <c r="ON9" s="102">
        <f t="shared" si="37"/>
        <v>51.199108092000003</v>
      </c>
      <c r="OO9" s="102">
        <f t="shared" si="38"/>
        <v>51.14883863440312</v>
      </c>
      <c r="OP9" s="102">
        <f t="shared" si="39"/>
        <v>51.199108092000003</v>
      </c>
      <c r="OQ9" s="102">
        <f t="shared" si="40"/>
        <v>50.908309466299997</v>
      </c>
      <c r="OR9" s="102">
        <f t="shared" si="41"/>
        <v>50.908309466299997</v>
      </c>
      <c r="OS9" s="102">
        <f t="shared" si="42"/>
        <v>51.199108092000003</v>
      </c>
      <c r="OT9" s="102">
        <f t="shared" si="43"/>
        <v>51.0024625</v>
      </c>
      <c r="OU9" s="102">
        <f t="shared" si="44"/>
        <v>51.199108092000003</v>
      </c>
      <c r="OV9" s="102">
        <f t="shared" si="104"/>
        <v>3.9857501062825889</v>
      </c>
      <c r="OW9" s="102">
        <f t="shared" si="45"/>
        <v>3.9975060127297297</v>
      </c>
      <c r="OX9" s="102">
        <f t="shared" si="46"/>
        <v>3.993530431176</v>
      </c>
      <c r="OY9" s="102">
        <f t="shared" si="47"/>
        <v>3.9781920749999999</v>
      </c>
      <c r="OZ9" s="102">
        <f t="shared" si="48"/>
        <v>3.9975060127297297</v>
      </c>
      <c r="PA9" s="102">
        <f t="shared" si="49"/>
        <v>3.993530431176</v>
      </c>
      <c r="PB9" s="102">
        <f t="shared" si="50"/>
        <v>4.1432878223451013</v>
      </c>
      <c r="PC9" s="102">
        <f t="shared" si="51"/>
        <v>3.9708481383713998</v>
      </c>
      <c r="PD9" s="102">
        <f t="shared" si="52"/>
        <v>4.1028466375450119</v>
      </c>
      <c r="PE9" s="102">
        <f t="shared" si="53"/>
        <v>4.0183049134102884</v>
      </c>
      <c r="PF9" s="102">
        <f t="shared" si="54"/>
        <v>4.6573956000000001</v>
      </c>
      <c r="PG9" s="102">
        <f t="shared" si="55"/>
        <v>3.9708481383713998</v>
      </c>
      <c r="PH9" s="102">
        <f t="shared" si="56"/>
        <v>3.9708481383713998</v>
      </c>
      <c r="PI9" s="102">
        <f t="shared" si="57"/>
        <v>3.9857501062825889</v>
      </c>
      <c r="PJ9" s="102">
        <f t="shared" si="58"/>
        <v>3.993530431176</v>
      </c>
      <c r="PK9" s="102">
        <f t="shared" si="59"/>
        <v>3.9975060127297297</v>
      </c>
      <c r="PL9" s="102">
        <f t="shared" si="60"/>
        <v>4.0140179990759064</v>
      </c>
      <c r="PM9" s="102">
        <f t="shared" si="61"/>
        <v>3.9896094134834432</v>
      </c>
      <c r="PN9" s="102">
        <f t="shared" si="62"/>
        <v>4.0097969674834504</v>
      </c>
      <c r="PO9" s="102">
        <f t="shared" si="63"/>
        <v>3.993530431176</v>
      </c>
      <c r="PP9" s="102">
        <f t="shared" si="64"/>
        <v>3.9896094134834432</v>
      </c>
      <c r="PQ9" s="102">
        <f t="shared" si="65"/>
        <v>3.993530431176</v>
      </c>
      <c r="PR9" s="102">
        <f t="shared" si="66"/>
        <v>3.9708481383713998</v>
      </c>
      <c r="PS9" s="102">
        <f t="shared" si="67"/>
        <v>3.9708481383713998</v>
      </c>
      <c r="PT9" s="102">
        <f t="shared" si="68"/>
        <v>3.993530431176</v>
      </c>
      <c r="PU9" s="102">
        <f t="shared" si="69"/>
        <v>3.9781920749999999</v>
      </c>
      <c r="PV9" s="102">
        <f t="shared" si="70"/>
        <v>3.993530431176</v>
      </c>
      <c r="PW9" s="102">
        <f t="shared" si="71"/>
        <v>0</v>
      </c>
      <c r="PX9" s="102">
        <f t="shared" si="72"/>
        <v>25.564391836028943</v>
      </c>
      <c r="PY9" s="102">
        <f t="shared" si="73"/>
        <v>0</v>
      </c>
      <c r="PZ9" s="102">
        <f t="shared" si="74"/>
        <v>30.51340501106592</v>
      </c>
      <c r="QA9" s="102">
        <f t="shared" si="75"/>
        <v>0</v>
      </c>
      <c r="QB9" s="102">
        <f t="shared" si="76"/>
        <v>0</v>
      </c>
      <c r="QC9" s="102">
        <f t="shared" si="77"/>
        <v>0</v>
      </c>
      <c r="QD9" s="102">
        <f t="shared" si="78"/>
        <v>0</v>
      </c>
      <c r="QE9" s="102">
        <f t="shared" si="79"/>
        <v>0</v>
      </c>
      <c r="QF9" s="102">
        <f t="shared" si="80"/>
        <v>0</v>
      </c>
      <c r="QG9" s="102">
        <f t="shared" si="81"/>
        <v>9.0781596773999986</v>
      </c>
      <c r="QH9" s="102">
        <f t="shared" si="82"/>
        <v>0</v>
      </c>
      <c r="QI9" s="102">
        <f t="shared" si="83"/>
        <v>12.857212445364562</v>
      </c>
      <c r="QJ9" s="102">
        <f t="shared" si="84"/>
        <v>0</v>
      </c>
      <c r="QK9" s="102">
        <f t="shared" si="85"/>
        <v>0</v>
      </c>
      <c r="QL9" s="102">
        <f t="shared" si="86"/>
        <v>0</v>
      </c>
      <c r="QM9" s="102">
        <f t="shared" si="87"/>
        <v>0</v>
      </c>
      <c r="QN9" s="102">
        <f t="shared" si="88"/>
        <v>20.439946676136394</v>
      </c>
      <c r="QO9" s="102">
        <f t="shared" si="89"/>
        <v>18.826626118554692</v>
      </c>
      <c r="QP9" s="102">
        <f t="shared" si="90"/>
        <v>0</v>
      </c>
      <c r="QQ9" s="102">
        <f t="shared" si="91"/>
        <v>0</v>
      </c>
      <c r="QR9" s="102">
        <f t="shared" si="92"/>
        <v>0</v>
      </c>
      <c r="QS9" s="102">
        <f t="shared" si="93"/>
        <v>9.4324935820880231</v>
      </c>
      <c r="QT9" s="102">
        <f t="shared" si="94"/>
        <v>0</v>
      </c>
      <c r="QU9" s="102">
        <f t="shared" si="95"/>
        <v>0</v>
      </c>
      <c r="QV9" s="102">
        <f t="shared" si="96"/>
        <v>17.249711284599201</v>
      </c>
      <c r="QW9" s="102">
        <f t="shared" si="97"/>
        <v>0</v>
      </c>
      <c r="QX9" s="102">
        <f t="shared" si="105"/>
        <v>55.085110443238854</v>
      </c>
      <c r="QY9" s="102">
        <f t="shared" si="98"/>
        <v>80.811974935037256</v>
      </c>
      <c r="QZ9" s="102">
        <f t="shared" si="98"/>
        <v>55.192638523176001</v>
      </c>
      <c r="RA9" s="102">
        <f t="shared" si="98"/>
        <v>85.49405958606593</v>
      </c>
      <c r="RB9" s="102">
        <f t="shared" si="98"/>
        <v>55.247583099008317</v>
      </c>
      <c r="RC9" s="102">
        <f t="shared" si="98"/>
        <v>55.192638523176001</v>
      </c>
      <c r="RD9" s="102">
        <f t="shared" si="98"/>
        <v>57.262362467795114</v>
      </c>
      <c r="RE9" s="102">
        <f t="shared" si="98"/>
        <v>54.879157604671398</v>
      </c>
      <c r="RF9" s="102">
        <f t="shared" si="98"/>
        <v>56.70344455478876</v>
      </c>
      <c r="RG9" s="102">
        <f t="shared" si="98"/>
        <v>55.535034572516551</v>
      </c>
      <c r="RH9" s="102">
        <f t="shared" si="98"/>
        <v>73.445755277399996</v>
      </c>
      <c r="RI9" s="102">
        <f t="shared" si="98"/>
        <v>54.879157604671398</v>
      </c>
      <c r="RJ9" s="102">
        <f t="shared" si="98"/>
        <v>67.736370050035958</v>
      </c>
      <c r="RK9" s="102">
        <f t="shared" si="98"/>
        <v>55.085110443238854</v>
      </c>
      <c r="RL9" s="102">
        <f t="shared" si="98"/>
        <v>55.192638523176001</v>
      </c>
      <c r="RM9" s="102">
        <f t="shared" si="98"/>
        <v>55.247583099008317</v>
      </c>
      <c r="RN9" s="102">
        <f t="shared" si="98"/>
        <v>55.475787217997784</v>
      </c>
      <c r="RO9" s="102">
        <f t="shared" si="98"/>
        <v>75.578394724022957</v>
      </c>
      <c r="RP9" s="102">
        <f t="shared" si="98"/>
        <v>74.244076515313154</v>
      </c>
      <c r="RQ9" s="102">
        <f t="shared" si="98"/>
        <v>55.192638523176001</v>
      </c>
      <c r="RR9" s="102">
        <f t="shared" si="98"/>
        <v>55.138448047886563</v>
      </c>
      <c r="RS9" s="102">
        <f t="shared" si="98"/>
        <v>55.192638523176001</v>
      </c>
      <c r="RT9" s="102">
        <f t="shared" si="98"/>
        <v>64.31165118675942</v>
      </c>
      <c r="RU9" s="102">
        <f t="shared" si="98"/>
        <v>54.879157604671398</v>
      </c>
      <c r="RV9" s="102">
        <f t="shared" si="98"/>
        <v>55.192638523176001</v>
      </c>
      <c r="RW9" s="102">
        <f t="shared" si="98"/>
        <v>72.230365859599203</v>
      </c>
      <c r="RX9" s="102">
        <f t="shared" si="98"/>
        <v>55.192638523176001</v>
      </c>
      <c r="RY9" s="102">
        <f t="shared" si="106"/>
        <v>74.326342308300028</v>
      </c>
      <c r="RZ9" s="102">
        <f t="shared" si="107"/>
        <v>74.545566670950677</v>
      </c>
      <c r="SA9" s="102">
        <f t="shared" si="108"/>
        <v>74.471429952000008</v>
      </c>
      <c r="SB9" s="102">
        <f t="shared" si="109"/>
        <v>74.185400000000001</v>
      </c>
      <c r="SC9" s="102">
        <f t="shared" si="110"/>
        <v>74.545566670950677</v>
      </c>
      <c r="SD9" s="102">
        <f t="shared" si="111"/>
        <v>74.471429952000008</v>
      </c>
      <c r="SE9" s="102">
        <f t="shared" si="112"/>
        <v>77.264108575200012</v>
      </c>
      <c r="SF9" s="102">
        <f t="shared" si="113"/>
        <v>74.048450132799999</v>
      </c>
      <c r="SG9" s="102">
        <f t="shared" si="114"/>
        <v>76.509960606900009</v>
      </c>
      <c r="SH9" s="102">
        <f t="shared" si="115"/>
        <v>74.933424958700016</v>
      </c>
      <c r="SI9" s="102">
        <f t="shared" si="116"/>
        <v>66.043099999999995</v>
      </c>
      <c r="SJ9" s="102">
        <f t="shared" si="117"/>
        <v>74.048450132799999</v>
      </c>
      <c r="SK9" s="102">
        <f t="shared" si="118"/>
        <v>74.048450132799999</v>
      </c>
      <c r="SL9" s="102">
        <f t="shared" si="119"/>
        <v>74.326342308300028</v>
      </c>
      <c r="SM9" s="102">
        <f t="shared" si="120"/>
        <v>74.471429952000008</v>
      </c>
      <c r="SN9" s="102">
        <f t="shared" si="121"/>
        <v>74.545566670950677</v>
      </c>
      <c r="SO9" s="102">
        <f t="shared" si="122"/>
        <v>74.85348250025001</v>
      </c>
      <c r="SP9" s="102">
        <f t="shared" si="123"/>
        <v>74.398310740949995</v>
      </c>
      <c r="SQ9" s="102">
        <f t="shared" si="124"/>
        <v>74.774768624400011</v>
      </c>
      <c r="SR9" s="102">
        <f t="shared" si="125"/>
        <v>74.471429952000008</v>
      </c>
      <c r="SS9" s="102">
        <f t="shared" si="126"/>
        <v>74.398310740949995</v>
      </c>
      <c r="ST9" s="102">
        <f t="shared" si="127"/>
        <v>74.471429952000008</v>
      </c>
      <c r="SU9" s="102">
        <f t="shared" si="128"/>
        <v>74.048450132799999</v>
      </c>
      <c r="SV9" s="102">
        <f t="shared" si="129"/>
        <v>74.048450132799999</v>
      </c>
      <c r="SW9" s="102">
        <f t="shared" si="130"/>
        <v>74.471429952000008</v>
      </c>
      <c r="SX9" s="102">
        <f t="shared" si="131"/>
        <v>74.185400000000001</v>
      </c>
      <c r="SY9" s="102">
        <f t="shared" si="132"/>
        <v>74.471429952000008</v>
      </c>
    </row>
    <row r="10" spans="1:519" s="112" customFormat="1" ht="15" customHeight="1" x14ac:dyDescent="0.2">
      <c r="A10" s="9" t="s">
        <v>99</v>
      </c>
      <c r="B10" s="9" t="s">
        <v>42</v>
      </c>
      <c r="C10" s="11">
        <v>100205650</v>
      </c>
      <c r="D10" s="10" t="s">
        <v>88</v>
      </c>
      <c r="E10" s="11" t="s">
        <v>175</v>
      </c>
      <c r="F10" s="115" t="s">
        <v>72</v>
      </c>
      <c r="G10" s="11">
        <v>24</v>
      </c>
      <c r="H10" s="11" t="s">
        <v>46</v>
      </c>
      <c r="I10" s="115" t="s">
        <v>133</v>
      </c>
      <c r="J10" s="11" t="s">
        <v>133</v>
      </c>
      <c r="K10" s="116" t="s">
        <v>133</v>
      </c>
      <c r="L10" s="11" t="s">
        <v>133</v>
      </c>
      <c r="M10" s="11" t="s">
        <v>19</v>
      </c>
      <c r="N10" s="117" t="s">
        <v>70</v>
      </c>
      <c r="O10" s="117" t="s">
        <v>144</v>
      </c>
      <c r="P10" s="117">
        <v>1</v>
      </c>
      <c r="Q10" s="117" t="s">
        <v>20</v>
      </c>
      <c r="R10" s="117" t="s">
        <v>21</v>
      </c>
      <c r="S10" s="118">
        <v>0.125</v>
      </c>
      <c r="T10" s="123">
        <v>7.8E-2</v>
      </c>
      <c r="U10" s="166" t="s">
        <v>369</v>
      </c>
      <c r="V10" s="124">
        <v>0.1119</v>
      </c>
      <c r="W10" s="124">
        <v>9.5899999999999999E-2</v>
      </c>
      <c r="X10" s="124"/>
      <c r="Y10" s="124">
        <v>0.19</v>
      </c>
      <c r="Z10" s="124">
        <v>0.27</v>
      </c>
      <c r="AA10" s="124">
        <v>0.2</v>
      </c>
      <c r="AB10" s="120">
        <v>0.28999999999999998</v>
      </c>
      <c r="AC10" s="124">
        <v>0.20499999999999999</v>
      </c>
      <c r="AD10" s="124">
        <v>0.2</v>
      </c>
      <c r="AE10" s="124">
        <v>0.2</v>
      </c>
      <c r="AF10" s="124">
        <v>0.17</v>
      </c>
      <c r="AG10" s="120">
        <v>0.21</v>
      </c>
      <c r="AH10" s="124">
        <v>0.23</v>
      </c>
      <c r="AI10" s="120">
        <v>0.27</v>
      </c>
      <c r="AJ10" s="124">
        <v>0.17</v>
      </c>
      <c r="AK10" s="124">
        <v>0.17</v>
      </c>
      <c r="AL10" s="124">
        <v>0.19</v>
      </c>
      <c r="AM10" s="124">
        <v>0.2</v>
      </c>
      <c r="AN10" s="124">
        <v>0.20499999999999999</v>
      </c>
      <c r="AO10" s="120">
        <v>0.27</v>
      </c>
      <c r="AP10" s="120">
        <v>0.25</v>
      </c>
      <c r="AQ10" s="120">
        <v>0.22</v>
      </c>
      <c r="AR10" s="124">
        <v>0.2</v>
      </c>
      <c r="AS10" s="120">
        <v>0.25</v>
      </c>
      <c r="AT10" s="124">
        <v>0.2</v>
      </c>
      <c r="AU10" s="120">
        <v>0.27</v>
      </c>
      <c r="AV10" s="120">
        <v>0.25</v>
      </c>
      <c r="AW10" s="120">
        <v>0.26</v>
      </c>
      <c r="AX10" s="124">
        <v>0.18</v>
      </c>
      <c r="AY10" s="124">
        <v>0.2</v>
      </c>
      <c r="AZ10" s="124">
        <v>0.04</v>
      </c>
      <c r="BA10" s="124">
        <v>0.04</v>
      </c>
      <c r="BB10" s="124">
        <v>0.04</v>
      </c>
      <c r="BC10" s="124">
        <v>0.04</v>
      </c>
      <c r="BD10" s="124">
        <v>0.04</v>
      </c>
      <c r="BE10" s="124">
        <v>0.04</v>
      </c>
      <c r="BF10" s="124">
        <v>0.04</v>
      </c>
      <c r="BG10" s="124">
        <v>0.04</v>
      </c>
      <c r="BH10" s="124">
        <v>0.04</v>
      </c>
      <c r="BI10" s="124">
        <v>0.04</v>
      </c>
      <c r="BJ10" s="124">
        <v>0.27</v>
      </c>
      <c r="BK10" s="124">
        <v>0.04</v>
      </c>
      <c r="BL10" s="124">
        <v>0.04</v>
      </c>
      <c r="BM10" s="124">
        <v>0.04</v>
      </c>
      <c r="BN10" s="124">
        <v>0.04</v>
      </c>
      <c r="BO10" s="124">
        <v>0.04</v>
      </c>
      <c r="BP10" s="124">
        <v>0.04</v>
      </c>
      <c r="BQ10" s="124">
        <v>0.04</v>
      </c>
      <c r="BR10" s="124">
        <v>0.04</v>
      </c>
      <c r="BS10" s="124">
        <v>0.04</v>
      </c>
      <c r="BT10" s="124">
        <v>0.04</v>
      </c>
      <c r="BU10" s="124">
        <v>0.04</v>
      </c>
      <c r="BV10" s="124">
        <v>0.04</v>
      </c>
      <c r="BW10" s="124">
        <v>0.04</v>
      </c>
      <c r="BX10" s="124">
        <v>0.04</v>
      </c>
      <c r="BY10" s="124">
        <v>0.04</v>
      </c>
      <c r="BZ10" s="124">
        <v>0.04</v>
      </c>
      <c r="CA10" s="120" t="s">
        <v>369</v>
      </c>
      <c r="CB10" s="120">
        <v>0.27</v>
      </c>
      <c r="CC10" s="120" t="s">
        <v>369</v>
      </c>
      <c r="CD10" s="120">
        <v>0.28999999999999998</v>
      </c>
      <c r="CE10" s="120" t="s">
        <v>369</v>
      </c>
      <c r="CF10" s="120" t="s">
        <v>369</v>
      </c>
      <c r="CG10" s="120" t="s">
        <v>369</v>
      </c>
      <c r="CH10" s="120" t="s">
        <v>369</v>
      </c>
      <c r="CI10" s="120" t="s">
        <v>369</v>
      </c>
      <c r="CJ10" s="120" t="s">
        <v>369</v>
      </c>
      <c r="CK10" s="120">
        <v>0.27</v>
      </c>
      <c r="CL10" s="120" t="s">
        <v>369</v>
      </c>
      <c r="CM10" s="120">
        <v>0.17</v>
      </c>
      <c r="CN10" s="120" t="s">
        <v>369</v>
      </c>
      <c r="CO10" s="120" t="s">
        <v>369</v>
      </c>
      <c r="CP10" s="120" t="s">
        <v>369</v>
      </c>
      <c r="CQ10" s="120" t="s">
        <v>369</v>
      </c>
      <c r="CR10" s="120">
        <v>0.25</v>
      </c>
      <c r="CS10" s="120">
        <v>0.22</v>
      </c>
      <c r="CT10" s="120" t="s">
        <v>369</v>
      </c>
      <c r="CU10" s="120" t="s">
        <v>369</v>
      </c>
      <c r="CV10" s="120" t="s">
        <v>369</v>
      </c>
      <c r="CW10" s="120">
        <v>0.12</v>
      </c>
      <c r="CX10" s="120" t="s">
        <v>369</v>
      </c>
      <c r="CY10" s="120" t="s">
        <v>369</v>
      </c>
      <c r="CZ10" s="120">
        <v>0.18</v>
      </c>
      <c r="DA10" s="120" t="s">
        <v>369</v>
      </c>
      <c r="DB10" s="120" t="s">
        <v>369</v>
      </c>
      <c r="DC10" s="120">
        <v>0.40770000000000001</v>
      </c>
      <c r="DD10" s="120" t="s">
        <v>369</v>
      </c>
      <c r="DE10" s="120">
        <v>0.51</v>
      </c>
      <c r="DF10" s="120" t="s">
        <v>369</v>
      </c>
      <c r="DG10" s="120" t="s">
        <v>369</v>
      </c>
      <c r="DH10" s="120" t="s">
        <v>369</v>
      </c>
      <c r="DI10" s="120" t="s">
        <v>369</v>
      </c>
      <c r="DJ10" s="120" t="s">
        <v>369</v>
      </c>
      <c r="DK10" s="120" t="s">
        <v>369</v>
      </c>
      <c r="DL10" s="120">
        <v>0.45</v>
      </c>
      <c r="DM10" s="120" t="s">
        <v>369</v>
      </c>
      <c r="DN10" s="120">
        <v>0.59640000000000004</v>
      </c>
      <c r="DO10" s="120" t="s">
        <v>369</v>
      </c>
      <c r="DP10" s="120" t="s">
        <v>369</v>
      </c>
      <c r="DQ10" s="120" t="s">
        <v>369</v>
      </c>
      <c r="DR10" s="120" t="s">
        <v>369</v>
      </c>
      <c r="DS10" s="120">
        <v>0.27439999999999998</v>
      </c>
      <c r="DT10" s="120">
        <v>0.39169999999999999</v>
      </c>
      <c r="DU10" s="120" t="s">
        <v>369</v>
      </c>
      <c r="DV10" s="120" t="s">
        <v>369</v>
      </c>
      <c r="DW10" s="120" t="s">
        <v>369</v>
      </c>
      <c r="DX10" s="120">
        <v>0.59640000000000004</v>
      </c>
      <c r="DY10" s="120" t="s">
        <v>369</v>
      </c>
      <c r="DZ10" s="120" t="s">
        <v>369</v>
      </c>
      <c r="EA10" s="120">
        <v>0.66490000000000005</v>
      </c>
      <c r="EB10" s="120" t="s">
        <v>369</v>
      </c>
      <c r="EC10" s="120" t="str">
        <f t="shared" si="0"/>
        <v>N/A</v>
      </c>
      <c r="ED10" s="120">
        <f t="shared" si="1"/>
        <v>0.85122191780821921</v>
      </c>
      <c r="EE10" s="120" t="str">
        <f t="shared" si="2"/>
        <v>N/A</v>
      </c>
      <c r="EF10" s="120">
        <f t="shared" si="3"/>
        <v>1.0416901408450707</v>
      </c>
      <c r="EG10" s="120" t="str">
        <f t="shared" si="4"/>
        <v>N/A</v>
      </c>
      <c r="EH10" s="120" t="str">
        <f t="shared" si="5"/>
        <v>N/A</v>
      </c>
      <c r="EI10" s="120" t="str">
        <f t="shared" si="6"/>
        <v>N/A</v>
      </c>
      <c r="EJ10" s="120" t="str">
        <f t="shared" si="7"/>
        <v>N/A</v>
      </c>
      <c r="EK10" s="120" t="str">
        <f t="shared" si="8"/>
        <v>N/A</v>
      </c>
      <c r="EL10" s="120" t="str">
        <f t="shared" si="9"/>
        <v>N/A</v>
      </c>
      <c r="EM10" s="120">
        <f t="shared" si="10"/>
        <v>0.44999999999999996</v>
      </c>
      <c r="EN10" s="120" t="str">
        <f t="shared" si="11"/>
        <v>N/A</v>
      </c>
      <c r="EO10" s="120">
        <f t="shared" si="12"/>
        <v>0.59640000000000004</v>
      </c>
      <c r="EP10" s="120" t="str">
        <f t="shared" si="13"/>
        <v>N/A</v>
      </c>
      <c r="EQ10" s="120" t="str">
        <f t="shared" si="13"/>
        <v>N/A</v>
      </c>
      <c r="ER10" s="120" t="str">
        <f t="shared" si="13"/>
        <v>N/A</v>
      </c>
      <c r="ES10" s="120" t="str">
        <f t="shared" si="13"/>
        <v>N/A</v>
      </c>
      <c r="ET10" s="120">
        <f t="shared" si="13"/>
        <v>0.63123199999999979</v>
      </c>
      <c r="EU10" s="120">
        <f t="shared" si="13"/>
        <v>0.71286153846153821</v>
      </c>
      <c r="EV10" s="120" t="str">
        <f t="shared" si="13"/>
        <v>N/A</v>
      </c>
      <c r="EW10" s="120" t="str">
        <f t="shared" si="13"/>
        <v>N/A</v>
      </c>
      <c r="EX10" s="120" t="str">
        <f t="shared" si="13"/>
        <v>N/A</v>
      </c>
      <c r="EY10" s="120">
        <f t="shared" si="13"/>
        <v>0.74152727272727259</v>
      </c>
      <c r="EZ10" s="120" t="str">
        <f t="shared" si="13"/>
        <v>N/A</v>
      </c>
      <c r="FA10" s="120" t="str">
        <f t="shared" si="13"/>
        <v>N/A</v>
      </c>
      <c r="FB10" s="120">
        <f t="shared" si="13"/>
        <v>0.94915121951219494</v>
      </c>
      <c r="FC10" s="120" t="str">
        <f t="shared" si="13"/>
        <v>N/A</v>
      </c>
      <c r="FD10" s="122">
        <f>IF(Y10&gt;VLOOKUP(LEFT(FD$5,2),'%ICMS'!$B:$I,8,0),1-((1-VLOOKUP(LEFT(FD$5,2),'%ICMS'!$B:$I,8,0))/(1-AZ10)),1-((1-Y10)/(1-AZ10)))</f>
        <v>0.15624999999999989</v>
      </c>
      <c r="FE10" s="122">
        <f>IF(Z10&gt;VLOOKUP(LEFT(FE$5,2),'%ICMS'!$B:$I,8,0),1-((1-VLOOKUP(LEFT(FE$5,2),'%ICMS'!$B:$I,8,0))/(1-BA10)),1-((1-Z10)/(1-BA10)))</f>
        <v>0.17187499999999989</v>
      </c>
      <c r="FF10" s="122">
        <f>IF(AA10&gt;VLOOKUP(LEFT(FF$5,2),'%ICMS'!$B:$I,8,0),1-((1-VLOOKUP(LEFT(FF$5,2),'%ICMS'!$B:$I,8,0))/(1-BB10)),1-((1-AA10)/(1-BB10)))</f>
        <v>0.16666666666666663</v>
      </c>
      <c r="FG10" s="122">
        <f>IF(AB10&gt;VLOOKUP(LEFT(FG$5,2),'%ICMS'!$B:$I,8,0),1-((1-VLOOKUP(LEFT(FG$5,2),'%ICMS'!$B:$I,8,0))/(1-BC10)),1-((1-AB10)/(1-BC10)))</f>
        <v>0.14583333333333326</v>
      </c>
      <c r="FH10" s="122">
        <f>IF(AC10&gt;VLOOKUP(LEFT(FH$5,2),'%ICMS'!$B:$I,8,0),1-((1-VLOOKUP(LEFT(FH$5,2),'%ICMS'!$B:$I,8,0))/(1-BD10)),1-((1-AC10)/(1-BD10)))</f>
        <v>0.17187499999999989</v>
      </c>
      <c r="FI10" s="122">
        <f>IF(AD10&gt;VLOOKUP(LEFT(FI$5,2),'%ICMS'!$B:$I,8,0),1-((1-VLOOKUP(LEFT(FI$5,2),'%ICMS'!$B:$I,8,0))/(1-BE10)),1-((1-AD10)/(1-BE10)))</f>
        <v>0.16666666666666663</v>
      </c>
      <c r="FJ10" s="122">
        <f>IF(AE10&gt;VLOOKUP(LEFT(FJ$5,2),'%ICMS'!$B:$I,8,0),1-((1-VLOOKUP(LEFT(FJ$5,2),'%ICMS'!$B:$I,8,0))/(1-BF10)),1-((1-AE10)/(1-BF10)))</f>
        <v>0.13541666666666663</v>
      </c>
      <c r="FK10" s="122">
        <f>IF(AF10&gt;VLOOKUP(LEFT(FK$5,2),'%ICMS'!$B:$I,8,0),1-((1-VLOOKUP(LEFT(FK$5,2),'%ICMS'!$B:$I,8,0))/(1-BG10)),1-((1-AF10)/(1-BG10)))</f>
        <v>0.13541666666666663</v>
      </c>
      <c r="FL10" s="122">
        <f>IF(AG10&gt;VLOOKUP(LEFT(FL$5,2),'%ICMS'!$B:$I,8,0),1-((1-VLOOKUP(LEFT(FL$5,2),'%ICMS'!$B:$I,8,0))/(1-BH10)),1-((1-AG10)/(1-BH10)))</f>
        <v>0.15624999999999989</v>
      </c>
      <c r="FM10" s="122">
        <f>IF(AH10&gt;VLOOKUP(LEFT(FM$5,2),'%ICMS'!$B:$I,8,0),1-((1-VLOOKUP(LEFT(FM$5,2),'%ICMS'!$B:$I,8,0))/(1-BI10)),1-((1-AH10)/(1-BI10)))</f>
        <v>0.19791666666666663</v>
      </c>
      <c r="FN10" s="122">
        <f t="shared" si="15"/>
        <v>0</v>
      </c>
      <c r="FO10" s="122">
        <f>IF(AJ10&gt;VLOOKUP(LEFT(FO$5,2),'%ICMS'!$B:$I,8,0),1-((1-VLOOKUP(LEFT(FO$5,2),'%ICMS'!$B:$I,8,0))/(1-BK10)),1-((1-AJ10)/(1-BK10)))</f>
        <v>0.13541666666666663</v>
      </c>
      <c r="FP10" s="122">
        <f>IF(AK10&gt;VLOOKUP(LEFT(FP$5,2),'%ICMS'!$B:$I,8,0),1-((1-VLOOKUP(LEFT(FP$5,2),'%ICMS'!$B:$I,8,0))/(1-BL10)),1-((1-AK10)/(1-BL10)))</f>
        <v>0.13541666666666663</v>
      </c>
      <c r="FQ10" s="122">
        <f>IF(AL10&gt;VLOOKUP(LEFT(FQ$5,2),'%ICMS'!$B:$I,8,0),1-((1-VLOOKUP(LEFT(FQ$5,2),'%ICMS'!$B:$I,8,0))/(1-BM10)),1-((1-AL10)/(1-BM10)))</f>
        <v>0.15624999999999989</v>
      </c>
      <c r="FR10" s="122">
        <f>IF(AM10&gt;VLOOKUP(LEFT(FR$5,2),'%ICMS'!$B:$I,8,0),1-((1-VLOOKUP(LEFT(FR$5,2),'%ICMS'!$B:$I,8,0))/(1-BN10)),1-((1-AM10)/(1-BN10)))</f>
        <v>0.16666666666666663</v>
      </c>
      <c r="FS10" s="122">
        <f>IF(AN10&gt;VLOOKUP(LEFT(FS$5,2),'%ICMS'!$B:$I,8,0),1-((1-VLOOKUP(LEFT(FS$5,2),'%ICMS'!$B:$I,8,0))/(1-BO10)),1-((1-AN10)/(1-BO10)))</f>
        <v>0.17187499999999989</v>
      </c>
      <c r="FT10" s="122">
        <f>IF(AO10&gt;VLOOKUP(LEFT(FT$5,2),'%ICMS'!$B:$I,8,0),1-((1-VLOOKUP(LEFT(FT$5,2),'%ICMS'!$B:$I,8,0))/(1-BP10)),1-((1-AO10)/(1-BP10)))</f>
        <v>0.19270833333333326</v>
      </c>
      <c r="FU10" s="122">
        <f>IF(AP10&gt;VLOOKUP(LEFT(FU$5,2),'%ICMS'!$B:$I,8,0),1-((1-VLOOKUP(LEFT(FU$5,2),'%ICMS'!$B:$I,8,0))/(1-BQ10)),1-((1-AP10)/(1-BQ10)))</f>
        <v>0.16145833333333337</v>
      </c>
      <c r="FV10" s="122">
        <f>IF(AQ10&gt;VLOOKUP(LEFT(FV$5,2),'%ICMS'!$B:$I,8,0),1-((1-VLOOKUP(LEFT(FV$5,2),'%ICMS'!$B:$I,8,0))/(1-BR10)),1-((1-AQ10)/(1-BR10)))</f>
        <v>0.18749999999999989</v>
      </c>
      <c r="FW10" s="122">
        <f>IF(AR10&gt;VLOOKUP(LEFT(FW$5,2),'%ICMS'!$B:$I,8,0),1-((1-VLOOKUP(LEFT(FW$5,2),'%ICMS'!$B:$I,8,0))/(1-BS10)),1-((1-AR10)/(1-BS10)))</f>
        <v>0.16666666666666663</v>
      </c>
      <c r="FX10" s="122">
        <f>IF(AS10&gt;VLOOKUP(LEFT(FX$5,2),'%ICMS'!$B:$I,8,0),1-((1-VLOOKUP(LEFT(FX$5,2),'%ICMS'!$B:$I,8,0))/(1-BT10)),1-((1-AS10)/(1-BT10)))</f>
        <v>0.16145833333333337</v>
      </c>
      <c r="FY10" s="122">
        <f>IF(AT10&gt;VLOOKUP(LEFT(FY$5,2),'%ICMS'!$B:$I,8,0),1-((1-VLOOKUP(LEFT(FY$5,2),'%ICMS'!$B:$I,8,0))/(1-BU10)),1-((1-AT10)/(1-BU10)))</f>
        <v>0.16666666666666663</v>
      </c>
      <c r="FZ10" s="122">
        <f>IF(AU10&gt;VLOOKUP(LEFT(FZ$5,2),'%ICMS'!$B:$I,8,0),1-((1-VLOOKUP(LEFT(FZ$5,2),'%ICMS'!$B:$I,8,0))/(1-BV10)),1-((1-AU10)/(1-BV10)))</f>
        <v>0.13541666666666663</v>
      </c>
      <c r="GA10" s="122">
        <f>IF(AV10&gt;VLOOKUP(LEFT(GA$5,2),'%ICMS'!$B:$I,8,0),1-((1-VLOOKUP(LEFT(GA$5,2),'%ICMS'!$B:$I,8,0))/(1-BW10)),1-((1-AV10)/(1-BW10)))</f>
        <v>0.13541666666666663</v>
      </c>
      <c r="GB10" s="122">
        <f>IF(AW10&gt;VLOOKUP(LEFT(GB$5,2),'%ICMS'!$B:$I,8,0),1-((1-VLOOKUP(LEFT(GB$5,2),'%ICMS'!$B:$I,8,0))/(1-BX10)),1-((1-AW10)/(1-BX10)))</f>
        <v>0.16666666666666663</v>
      </c>
      <c r="GC10" s="122">
        <f>IF(AX10&gt;VLOOKUP(LEFT(GC$5,2),'%ICMS'!$B:$I,8,0),1-((1-VLOOKUP(LEFT(GC$5,2),'%ICMS'!$B:$I,8,0))/(1-BY10)),1-((1-AX10)/(1-BY10)))</f>
        <v>0.14583333333333326</v>
      </c>
      <c r="GD10" s="122">
        <f>IF(AY10&gt;VLOOKUP(LEFT(GD$5,2),'%ICMS'!$B:$I,8,0),1-((1-VLOOKUP(LEFT(GD$5,2),'%ICMS'!$B:$I,8,0))/(1-BZ10)),1-((1-AY10)/(1-BZ10)))</f>
        <v>0.16666666666666663</v>
      </c>
      <c r="GE10" s="103">
        <f>VLOOKUP($C10,'Preços 18%'!$B:$G,6,0)*IF($M10="Positiva",HLOOKUP(Y10,'Fatores PF (não CMED)'!$B$3:$P$15,MATCH("POSITIVA - POSITIVA",'Fatores PF (não CMED)'!$B$3:$B$15,0),0),IF($M10="Negativa",HLOOKUP(Y10,'Fatores PF (não CMED)'!$B$3:$P$15,MATCH("NEGATIVA - NEGATIVA",'Fatores PF (não CMED)'!$B$3:$B$15,0),0),IF($M10="Neutra",HLOOKUP(Y10,'Fatores PF (não CMED)'!$B$3:$P$15,MATCH("NEUTRA - NEUTRA",'Fatores PF (não CMED)'!$B$3:$B$15,0),0),"")))</f>
        <v>32.913029050000006</v>
      </c>
      <c r="GF10" s="102">
        <f>IFERROR(VLOOKUP($C10,'Preços 18%'!$B:$G,6,0)*IF($M10="Positiva",HLOOKUP(Z10,'Fatores PF (não CMED)'!$B$3:$P$15,MATCH("POSITIVA - POSITIVA",'Fatores PF (não CMED)'!$B$3:$B$15,0),0),IF($M10="Negativa",HLOOKUP(Z10,'Fatores PF (não CMED)'!$B$3:$P$15,MATCH("NEGATIVA - NEGATIVA",'Fatores PF (não CMED)'!$B$3:$B$15,0),0),IF($M10="Neutra",HLOOKUP(Z10,'Fatores PF (não CMED)'!$B$3:$P$15,MATCH("NEUTRA - NEUTRA",'Fatores PF (não CMED)'!$B$3:$B$15,0),0),""))),VLOOKUP($C10,'Preços 18%'!$B:$G,6,0)*HLOOKUP(VLOOKUP(LEFT(GF$5,2),'%ICMS'!$B:$I,8,0),'Fatores PF (não CMED)'!$B$3:$P$15,MATCH("NEGATIVA - NEGATIVA",'Fatores PF (não CMED)'!$B$3:$B$15,0),0))</f>
        <v>33.632937684229731</v>
      </c>
      <c r="GG10" s="103">
        <f>VLOOKUP($C10,'Preços 18%'!$B:$G,6,0)*IF($M10="Positiva",HLOOKUP(AA10,'Fatores PF (não CMED)'!$B$3:$P$15,MATCH("POSITIVA - POSITIVA",'Fatores PF (não CMED)'!$B$3:$B$15,0),0),IF($M10="Negativa",HLOOKUP(AA10,'Fatores PF (não CMED)'!$B$3:$P$15,MATCH("NEGATIVA - NEGATIVA",'Fatores PF (não CMED)'!$B$3:$B$15,0),0),IF($M10="Neutra",HLOOKUP(AA10,'Fatores PF (não CMED)'!$B$3:$P$15,MATCH("NEUTRA - NEUTRA",'Fatores PF (não CMED)'!$B$3:$B$15,0),0),"")))</f>
        <v>33.389492400000009</v>
      </c>
      <c r="GH10" s="102">
        <f>IFERROR(VLOOKUP($C10,'Preços 18%'!$B:$G,6,0)*IF($M10="Positiva",HLOOKUP(AB10,'Fatores PF (não CMED)'!$B$3:$P$15,MATCH("POSITIVA - POSITIVA",'Fatores PF (não CMED)'!$B$3:$B$15,0),0),IF($M10="Negativa",HLOOKUP(AB10,'Fatores PF (não CMED)'!$B$3:$P$15,MATCH("NEGATIVA - NEGATIVA",'Fatores PF (não CMED)'!$B$3:$B$15,0),0),IF($M10="Neutra",HLOOKUP(AB10,'Fatores PF (não CMED)'!$B$3:$P$15,MATCH("NEUTRA - NEUTRA",'Fatores PF (não CMED)'!$B$3:$B$15,0),0),""))),VLOOKUP($C10,'Preços 18%'!$B:$G,6,0)*HLOOKUP(VLOOKUP(LEFT(GH$5,2),'%ICMS'!$B:$I,8,0),'Fatores PF (não CMED)'!$B$3:$P$15,MATCH("NEGATIVA - NEGATIVA",'Fatores PF (não CMED)'!$B$3:$B$15,0),0))</f>
        <v>32.450000000000003</v>
      </c>
      <c r="GI10" s="103">
        <f>VLOOKUP($C10,'Preços 18%'!$B:$G,6,0)*IF($M10="Positiva",HLOOKUP(AC10,'Fatores PF (não CMED)'!$B$3:$P$15,MATCH("POSITIVA - POSITIVA",'Fatores PF (não CMED)'!$B$3:$B$15,0),0),IF($M10="Negativa",HLOOKUP(AC10,'Fatores PF (não CMED)'!$B$3:$P$15,MATCH("NEGATIVA - NEGATIVA",'Fatores PF (não CMED)'!$B$3:$B$15,0),0),IF($M10="Neutra",HLOOKUP(AC10,'Fatores PF (não CMED)'!$B$3:$P$15,MATCH("NEUTRA - NEUTRA",'Fatores PF (não CMED)'!$B$3:$B$15,0),0),"")))</f>
        <v>33.632937684229731</v>
      </c>
      <c r="GJ10" s="103">
        <f>VLOOKUP($C10,'Preços 18%'!$B:$G,6,0)*IF($M10="Positiva",HLOOKUP(AD10,'Fatores PF (não CMED)'!$B$3:$P$15,MATCH("POSITIVA - POSITIVA",'Fatores PF (não CMED)'!$B$3:$B$15,0),0),IF($M10="Negativa",HLOOKUP(AD10,'Fatores PF (não CMED)'!$B$3:$P$15,MATCH("NEGATIVA - NEGATIVA",'Fatores PF (não CMED)'!$B$3:$B$15,0),0),IF($M10="Neutra",HLOOKUP(AD10,'Fatores PF (não CMED)'!$B$3:$P$15,MATCH("NEUTRA - NEUTRA",'Fatores PF (não CMED)'!$B$3:$B$15,0),0),"")))</f>
        <v>33.389492400000009</v>
      </c>
      <c r="GK10" s="103">
        <f>VLOOKUP($C10,'Preços 18%'!$B:$G,6,0)*IF($M10="Positiva",HLOOKUP(AE10,'Fatores PF (não CMED)'!$B$3:$P$15,MATCH("POSITIVA - POSITIVA",'Fatores PF (não CMED)'!$B$3:$B$15,0),0),IF($M10="Negativa",HLOOKUP(AE10,'Fatores PF (não CMED)'!$B$3:$P$15,MATCH("NEGATIVA - NEGATIVA",'Fatores PF (não CMED)'!$B$3:$B$15,0),0),IF($M10="Neutra",HLOOKUP(AE10,'Fatores PF (não CMED)'!$B$3:$P$15,MATCH("NEUTRA - NEUTRA",'Fatores PF (não CMED)'!$B$3:$B$15,0),0),"")))</f>
        <v>33.389492400000009</v>
      </c>
      <c r="GL10" s="103">
        <f>VLOOKUP($C10,'Preços 18%'!$B:$G,6,0)*IF($M10="Positiva",HLOOKUP(AF10,'Fatores PF (não CMED)'!$B$3:$P$15,MATCH("POSITIVA - POSITIVA",'Fatores PF (não CMED)'!$B$3:$B$15,0),0),IF($M10="Negativa",HLOOKUP(AF10,'Fatores PF (não CMED)'!$B$3:$P$15,MATCH("NEGATIVA - NEGATIVA",'Fatores PF (não CMED)'!$B$3:$B$15,0),0),IF($M10="Neutra",HLOOKUP(AF10,'Fatores PF (não CMED)'!$B$3:$P$15,MATCH("NEUTRA - NEUTRA",'Fatores PF (não CMED)'!$B$3:$B$15,0),0),"")))</f>
        <v>31.999853600000002</v>
      </c>
      <c r="GM10" s="103">
        <f>VLOOKUP($C10,'Preços 18%'!$B:$G,6,0)*IF($M10="Positiva",HLOOKUP(AG10,'Fatores PF (não CMED)'!$B$3:$P$15,MATCH("POSITIVA - POSITIVA",'Fatores PF (não CMED)'!$B$3:$B$15,0),0),IF($M10="Negativa",HLOOKUP(AG10,'Fatores PF (não CMED)'!$B$3:$P$15,MATCH("NEGATIVA - NEGATIVA",'Fatores PF (não CMED)'!$B$3:$B$15,0),0),IF($M10="Neutra",HLOOKUP(AG10,'Fatores PF (não CMED)'!$B$3:$P$15,MATCH("NEUTRA - NEUTRA",'Fatores PF (não CMED)'!$B$3:$B$15,0),0),"")))</f>
        <v>33.879974150000002</v>
      </c>
      <c r="GN10" s="103">
        <f>VLOOKUP($C10,'Preços 18%'!$B:$G,6,0)*IF($M10="Positiva",HLOOKUP(AH10,'Fatores PF (não CMED)'!$B$3:$P$15,MATCH("POSITIVA - POSITIVA",'Fatores PF (não CMED)'!$B$3:$B$15,0),0),IF($M10="Negativa",HLOOKUP(AH10,'Fatores PF (não CMED)'!$B$3:$P$15,MATCH("NEGATIVA - NEGATIVA",'Fatores PF (não CMED)'!$B$3:$B$15,0),0),IF($M10="Neutra",HLOOKUP(AH10,'Fatores PF (não CMED)'!$B$3:$P$15,MATCH("NEUTRA - NEUTRA",'Fatores PF (não CMED)'!$B$3:$B$15,0),0),"")))</f>
        <v>34.905588850000008</v>
      </c>
      <c r="GO10" s="102">
        <f>IFERROR(VLOOKUP($C10,'Preços 18%'!$B:$G,6,0)*IF($M10="Positiva",HLOOKUP(AI10,'Fatores PF (não CMED)'!$B$3:$P$15,MATCH("POSITIVA - POSITIVA",'Fatores PF (não CMED)'!$B$3:$B$15,0),0),IF($M10="Negativa",HLOOKUP(AI10,'Fatores PF (não CMED)'!$B$3:$P$15,MATCH("NEGATIVA - NEGATIVA",'Fatores PF (não CMED)'!$B$3:$B$15,0),0),IF($M10="Neutra",HLOOKUP(AI10,'Fatores PF (não CMED)'!$B$3:$P$15,MATCH("NEUTRA - NEUTRA",'Fatores PF (não CMED)'!$B$3:$B$15,0),0),""))),VLOOKUP($C10,'Preços 18%'!$B:$G,6,0)*HLOOKUP(VLOOKUP(LEFT(GO$5,2),'%ICMS'!$B:$I,8,0),'Fatores PF (não CMED)'!$B$3:$P$15,MATCH("NEGATIVA - NEGATIVA",'Fatores PF (não CMED)'!$B$3:$B$15,0),0))</f>
        <v>32.450000000000003</v>
      </c>
      <c r="GP10" s="103">
        <f>VLOOKUP($C10,'Preços 18%'!$B:$G,6,0)*IF($M10="Positiva",HLOOKUP(AJ10,'Fatores PF (não CMED)'!$B$3:$P$15,MATCH("POSITIVA - POSITIVA",'Fatores PF (não CMED)'!$B$3:$B$15,0),0),IF($M10="Negativa",HLOOKUP(AJ10,'Fatores PF (não CMED)'!$B$3:$P$15,MATCH("NEGATIVA - NEGATIVA",'Fatores PF (não CMED)'!$B$3:$B$15,0),0),IF($M10="Neutra",HLOOKUP(AJ10,'Fatores PF (não CMED)'!$B$3:$P$15,MATCH("NEUTRA - NEUTRA",'Fatores PF (não CMED)'!$B$3:$B$15,0),0),"")))</f>
        <v>31.999853600000002</v>
      </c>
      <c r="GQ10" s="103">
        <f>VLOOKUP($C10,'Preços 18%'!$B:$G,6,0)*IF($M10="Positiva",HLOOKUP(AK10,'Fatores PF (não CMED)'!$B$3:$P$15,MATCH("POSITIVA - POSITIVA",'Fatores PF (não CMED)'!$B$3:$B$15,0),0),IF($M10="Negativa",HLOOKUP(AK10,'Fatores PF (não CMED)'!$B$3:$P$15,MATCH("NEGATIVA - NEGATIVA",'Fatores PF (não CMED)'!$B$3:$B$15,0),0),IF($M10="Neutra",HLOOKUP(AK10,'Fatores PF (não CMED)'!$B$3:$P$15,MATCH("NEUTRA - NEUTRA",'Fatores PF (não CMED)'!$B$3:$B$15,0),0),"")))</f>
        <v>31.999853600000002</v>
      </c>
      <c r="GR10" s="103">
        <f>VLOOKUP($C10,'Preços 18%'!$B:$G,6,0)*IF($M10="Positiva",HLOOKUP(AL10,'Fatores PF (não CMED)'!$B$3:$P$15,MATCH("POSITIVA - POSITIVA",'Fatores PF (não CMED)'!$B$3:$B$15,0),0),IF($M10="Negativa",HLOOKUP(AL10,'Fatores PF (não CMED)'!$B$3:$P$15,MATCH("NEGATIVA - NEGATIVA",'Fatores PF (não CMED)'!$B$3:$B$15,0),0),IF($M10="Neutra",HLOOKUP(AL10,'Fatores PF (não CMED)'!$B$3:$P$15,MATCH("NEUTRA - NEUTRA",'Fatores PF (não CMED)'!$B$3:$B$15,0),0),"")))</f>
        <v>32.913029050000006</v>
      </c>
      <c r="GS10" s="103">
        <f>VLOOKUP($C10,'Preços 18%'!$B:$G,6,0)*IF($M10="Positiva",HLOOKUP(AM10,'Fatores PF (não CMED)'!$B$3:$P$15,MATCH("POSITIVA - POSITIVA",'Fatores PF (não CMED)'!$B$3:$B$15,0),0),IF($M10="Negativa",HLOOKUP(AM10,'Fatores PF (não CMED)'!$B$3:$P$15,MATCH("NEGATIVA - NEGATIVA",'Fatores PF (não CMED)'!$B$3:$B$15,0),0),IF($M10="Neutra",HLOOKUP(AM10,'Fatores PF (não CMED)'!$B$3:$P$15,MATCH("NEUTRA - NEUTRA",'Fatores PF (não CMED)'!$B$3:$B$15,0),0),"")))</f>
        <v>33.389492400000009</v>
      </c>
      <c r="GT10" s="103">
        <f>VLOOKUP($C10,'Preços 18%'!$B:$G,6,0)*IF($M10="Positiva",HLOOKUP(AN10,'Fatores PF (não CMED)'!$B$3:$P$15,MATCH("POSITIVA - POSITIVA",'Fatores PF (não CMED)'!$B$3:$B$15,0),0),IF($M10="Negativa",HLOOKUP(AN10,'Fatores PF (não CMED)'!$B$3:$P$15,MATCH("NEGATIVA - NEGATIVA",'Fatores PF (não CMED)'!$B$3:$B$15,0),0),IF($M10="Neutra",HLOOKUP(AN10,'Fatores PF (não CMED)'!$B$3:$P$15,MATCH("NEUTRA - NEUTRA",'Fatores PF (não CMED)'!$B$3:$B$15,0),0),"")))</f>
        <v>33.632937684229731</v>
      </c>
      <c r="GU10" s="102">
        <f>IFERROR(VLOOKUP($C10,'Preços 18%'!$B:$G,6,0)*IF($M10="Positiva",HLOOKUP(AO10,'Fatores PF (não CMED)'!$B$3:$P$15,MATCH("POSITIVA - POSITIVA",'Fatores PF (não CMED)'!$B$3:$B$15,0),0),IF($M10="Negativa",HLOOKUP(AO10,'Fatores PF (não CMED)'!$B$3:$P$15,MATCH("NEGATIVA - NEGATIVA",'Fatores PF (não CMED)'!$B$3:$B$15,0),0),IF($M10="Neutra",HLOOKUP(AO10,'Fatores PF (não CMED)'!$B$3:$P$15,MATCH("NEUTRA - NEUTRA",'Fatores PF (não CMED)'!$B$3:$B$15,0),0),""))),VLOOKUP($C10,'Preços 18%'!$B:$G,6,0)*HLOOKUP(VLOOKUP(LEFT(GU$5,2),'%ICMS'!$B:$I,8,0),'Fatores PF (não CMED)'!$B$3:$P$15,MATCH("NEGATIVA - NEGATIVA",'Fatores PF (não CMED)'!$B$3:$B$15,0),0))</f>
        <v>34.643392850000005</v>
      </c>
      <c r="GV10" s="102">
        <f>IFERROR(VLOOKUP($C10,'Preços 18%'!$B:$G,6,0)*IF($M10="Positiva",HLOOKUP(AP10,'Fatores PF (não CMED)'!$B$3:$P$15,MATCH("POSITIVA - POSITIVA",'Fatores PF (não CMED)'!$B$3:$B$15,0),0),IF($M10="Negativa",HLOOKUP(AP10,'Fatores PF (não CMED)'!$B$3:$P$15,MATCH("NEGATIVA - NEGATIVA",'Fatores PF (não CMED)'!$B$3:$B$15,0),0),IF($M10="Neutra",HLOOKUP(AP10,'Fatores PF (não CMED)'!$B$3:$P$15,MATCH("NEUTRA - NEUTRA",'Fatores PF (não CMED)'!$B$3:$B$15,0),0),""))),VLOOKUP($C10,'Preços 18%'!$B:$G,6,0)*HLOOKUP(VLOOKUP(LEFT(GV$5,2),'%ICMS'!$B:$I,8,0),'Fatores PF (não CMED)'!$B$3:$P$15,MATCH("NEGATIVA - NEGATIVA",'Fatores PF (não CMED)'!$B$3:$B$15,0),0))</f>
        <v>33.149524650000004</v>
      </c>
      <c r="GW10" s="103">
        <f>VLOOKUP($C10,'Preços 18%'!$B:$G,6,0)*IF($M10="Positiva",HLOOKUP(AQ10,'Fatores PF (não CMED)'!$B$3:$P$15,MATCH("POSITIVA - POSITIVA",'Fatores PF (não CMED)'!$B$3:$B$15,0),0),IF($M10="Negativa",HLOOKUP(AQ10,'Fatores PF (não CMED)'!$B$3:$P$15,MATCH("NEGATIVA - NEGATIVA",'Fatores PF (não CMED)'!$B$3:$B$15,0),0),IF($M10="Neutra",HLOOKUP(AQ10,'Fatores PF (não CMED)'!$B$3:$P$15,MATCH("NEUTRA - NEUTRA",'Fatores PF (não CMED)'!$B$3:$B$15,0),0),"")))</f>
        <v>34.385123300000004</v>
      </c>
      <c r="GX10" s="103">
        <f>VLOOKUP($C10,'Preços 18%'!$B:$G,6,0)*IF($M10="Positiva",HLOOKUP(AR10,'Fatores PF (não CMED)'!$B$3:$P$15,MATCH("POSITIVA - POSITIVA",'Fatores PF (não CMED)'!$B$3:$B$15,0),0),IF($M10="Negativa",HLOOKUP(AR10,'Fatores PF (não CMED)'!$B$3:$P$15,MATCH("NEGATIVA - NEGATIVA",'Fatores PF (não CMED)'!$B$3:$B$15,0),0),IF($M10="Neutra",HLOOKUP(AR10,'Fatores PF (não CMED)'!$B$3:$P$15,MATCH("NEUTRA - NEUTRA",'Fatores PF (não CMED)'!$B$3:$B$15,0),0),"")))</f>
        <v>33.389492400000009</v>
      </c>
      <c r="GY10" s="102">
        <f>IFERROR(VLOOKUP($C10,'Preços 18%'!$B:$G,6,0)*IF($M10="Positiva",HLOOKUP(AS10,'Fatores PF (não CMED)'!$B$3:$P$15,MATCH("POSITIVA - POSITIVA",'Fatores PF (não CMED)'!$B$3:$B$15,0),0),IF($M10="Negativa",HLOOKUP(AS10,'Fatores PF (não CMED)'!$B$3:$P$15,MATCH("NEGATIVA - NEGATIVA",'Fatores PF (não CMED)'!$B$3:$B$15,0),0),IF($M10="Neutra",HLOOKUP(AS10,'Fatores PF (não CMED)'!$B$3:$P$15,MATCH("NEUTRA - NEUTRA",'Fatores PF (não CMED)'!$B$3:$B$15,0),0),""))),VLOOKUP($C10,'Preços 18%'!$B:$G,6,0)*HLOOKUP(VLOOKUP(LEFT(GY$5,2),'%ICMS'!$B:$I,8,0),'Fatores PF (não CMED)'!$B$3:$P$15,MATCH("NEGATIVA - NEGATIVA",'Fatores PF (não CMED)'!$B$3:$B$15,0),0))</f>
        <v>33.149524650000004</v>
      </c>
      <c r="GZ10" s="103">
        <f>VLOOKUP($C10,'Preços 18%'!$B:$G,6,0)*IF($M10="Positiva",HLOOKUP(AT10,'Fatores PF (não CMED)'!$B$3:$P$15,MATCH("POSITIVA - POSITIVA",'Fatores PF (não CMED)'!$B$3:$B$15,0),0),IF($M10="Negativa",HLOOKUP(AT10,'Fatores PF (não CMED)'!$B$3:$P$15,MATCH("NEGATIVA - NEGATIVA",'Fatores PF (não CMED)'!$B$3:$B$15,0),0),IF($M10="Neutra",HLOOKUP(AT10,'Fatores PF (não CMED)'!$B$3:$P$15,MATCH("NEUTRA - NEUTRA",'Fatores PF (não CMED)'!$B$3:$B$15,0),0),"")))</f>
        <v>33.389492400000009</v>
      </c>
      <c r="HA10" s="102">
        <f>IFERROR(VLOOKUP($C10,'Preços 18%'!$B:$G,6,0)*IF($M10="Positiva",HLOOKUP(AU10,'Fatores PF (não CMED)'!$B$3:$P$15,MATCH("POSITIVA - POSITIVA",'Fatores PF (não CMED)'!$B$3:$B$15,0),0),IF($M10="Negativa",HLOOKUP(AU10,'Fatores PF (não CMED)'!$B$3:$P$15,MATCH("NEGATIVA - NEGATIVA",'Fatores PF (não CMED)'!$B$3:$B$15,0),0),IF($M10="Neutra",HLOOKUP(AU10,'Fatores PF (não CMED)'!$B$3:$P$15,MATCH("NEUTRA - NEUTRA",'Fatores PF (não CMED)'!$B$3:$B$15,0),0),""))),VLOOKUP($C10,'Preços 18%'!$B:$G,6,0)*HLOOKUP(VLOOKUP(LEFT(HA$5,2),'%ICMS'!$B:$I,8,0),'Fatores PF (não CMED)'!$B$3:$P$15,MATCH("NEGATIVA - NEGATIVA",'Fatores PF (não CMED)'!$B$3:$B$15,0),0))</f>
        <v>31.999853600000002</v>
      </c>
      <c r="HB10" s="102">
        <f>IFERROR(VLOOKUP($C10,'Preços 18%'!$B:$G,6,0)*IF($M10="Positiva",HLOOKUP(AV10,'Fatores PF (não CMED)'!$B$3:$P$15,MATCH("POSITIVA - POSITIVA",'Fatores PF (não CMED)'!$B$3:$B$15,0),0),IF($M10="Negativa",HLOOKUP(AV10,'Fatores PF (não CMED)'!$B$3:$P$15,MATCH("NEGATIVA - NEGATIVA",'Fatores PF (não CMED)'!$B$3:$B$15,0),0),IF($M10="Neutra",HLOOKUP(AV10,'Fatores PF (não CMED)'!$B$3:$P$15,MATCH("NEUTRA - NEUTRA",'Fatores PF (não CMED)'!$B$3:$B$15,0),0),""))),VLOOKUP($C10,'Preços 18%'!$B:$G,6,0)*HLOOKUP(VLOOKUP(LEFT(HB$5,2),'%ICMS'!$B:$I,8,0),'Fatores PF (não CMED)'!$B$3:$P$15,MATCH("NEGATIVA - NEGATIVA",'Fatores PF (não CMED)'!$B$3:$B$15,0),0))</f>
        <v>31.999853600000002</v>
      </c>
      <c r="HC10" s="102">
        <f>IFERROR(VLOOKUP($C10,'Preços 18%'!$B:$G,6,0)*IF($M10="Positiva",HLOOKUP(AW10,'Fatores PF (não CMED)'!$B$3:$P$15,MATCH("POSITIVA - POSITIVA",'Fatores PF (não CMED)'!$B$3:$B$15,0),0),IF($M10="Negativa",HLOOKUP(AW10,'Fatores PF (não CMED)'!$B$3:$P$15,MATCH("NEGATIVA - NEGATIVA",'Fatores PF (não CMED)'!$B$3:$B$15,0),0),IF($M10="Neutra",HLOOKUP(AW10,'Fatores PF (não CMED)'!$B$3:$P$15,MATCH("NEUTRA - NEUTRA",'Fatores PF (não CMED)'!$B$3:$B$15,0),0),""))),VLOOKUP($C10,'Preços 18%'!$B:$G,6,0)*HLOOKUP(VLOOKUP(LEFT(HC$5,2),'%ICMS'!$B:$I,8,0),'Fatores PF (não CMED)'!$B$3:$P$15,MATCH("NEGATIVA - NEGATIVA",'Fatores PF (não CMED)'!$B$3:$B$15,0),0))</f>
        <v>33.389492400000009</v>
      </c>
      <c r="HD10" s="103">
        <f>VLOOKUP($C10,'Preços 18%'!$B:$G,6,0)*IF($M10="Positiva",HLOOKUP(AX10,'Fatores PF (não CMED)'!$B$3:$P$15,MATCH("POSITIVA - POSITIVA",'Fatores PF (não CMED)'!$B$3:$B$15,0),0),IF($M10="Negativa",HLOOKUP(AX10,'Fatores PF (não CMED)'!$B$3:$P$15,MATCH("NEGATIVA - NEGATIVA",'Fatores PF (não CMED)'!$B$3:$B$15,0),0),IF($M10="Neutra",HLOOKUP(AX10,'Fatores PF (não CMED)'!$B$3:$P$15,MATCH("NEUTRA - NEUTRA",'Fatores PF (não CMED)'!$B$3:$B$15,0),0),"")))</f>
        <v>32.450000000000003</v>
      </c>
      <c r="HE10" s="103">
        <f>VLOOKUP($C10,'Preços 18%'!$B:$G,6,0)*IF($M10="Positiva",HLOOKUP(AY10,'Fatores PF (não CMED)'!$B$3:$P$15,MATCH("POSITIVA - POSITIVA",'Fatores PF (não CMED)'!$B$3:$B$15,0),0),IF($M10="Negativa",HLOOKUP(AY10,'Fatores PF (não CMED)'!$B$3:$P$15,MATCH("NEGATIVA - NEGATIVA",'Fatores PF (não CMED)'!$B$3:$B$15,0),0),IF($M10="Neutra",HLOOKUP(AY10,'Fatores PF (não CMED)'!$B$3:$P$15,MATCH("NEUTRA - NEUTRA",'Fatores PF (não CMED)'!$B$3:$B$15,0),0),"")))</f>
        <v>33.389492400000009</v>
      </c>
      <c r="HF10" s="103" t="s">
        <v>369</v>
      </c>
      <c r="HG10" s="102" t="s">
        <v>369</v>
      </c>
      <c r="HH10" s="103" t="s">
        <v>369</v>
      </c>
      <c r="HI10" s="102" t="s">
        <v>369</v>
      </c>
      <c r="HJ10" s="103" t="s">
        <v>369</v>
      </c>
      <c r="HK10" s="103" t="s">
        <v>369</v>
      </c>
      <c r="HL10" s="103" t="s">
        <v>369</v>
      </c>
      <c r="HM10" s="103" t="s">
        <v>369</v>
      </c>
      <c r="HN10" s="103" t="s">
        <v>369</v>
      </c>
      <c r="HO10" s="103" t="s">
        <v>369</v>
      </c>
      <c r="HP10" s="102" t="s">
        <v>369</v>
      </c>
      <c r="HQ10" s="103" t="s">
        <v>369</v>
      </c>
      <c r="HR10" s="103" t="s">
        <v>369</v>
      </c>
      <c r="HS10" s="103" t="s">
        <v>369</v>
      </c>
      <c r="HT10" s="103" t="s">
        <v>369</v>
      </c>
      <c r="HU10" s="103" t="s">
        <v>369</v>
      </c>
      <c r="HV10" s="103" t="s">
        <v>369</v>
      </c>
      <c r="HW10" s="102" t="s">
        <v>369</v>
      </c>
      <c r="HX10" s="103" t="s">
        <v>369</v>
      </c>
      <c r="HY10" s="103" t="s">
        <v>369</v>
      </c>
      <c r="HZ10" s="103" t="s">
        <v>369</v>
      </c>
      <c r="IA10" s="103" t="s">
        <v>369</v>
      </c>
      <c r="IB10" s="102" t="s">
        <v>369</v>
      </c>
      <c r="IC10" s="102" t="s">
        <v>369</v>
      </c>
      <c r="ID10" s="102" t="s">
        <v>369</v>
      </c>
      <c r="IE10" s="103" t="s">
        <v>369</v>
      </c>
      <c r="IF10" s="103" t="s">
        <v>369</v>
      </c>
      <c r="IG10" s="125">
        <f t="shared" si="100"/>
        <v>0.13541666666666663</v>
      </c>
      <c r="IH10" s="125">
        <f t="shared" si="17"/>
        <v>0.14583333333333326</v>
      </c>
      <c r="II10" s="125">
        <f t="shared" si="17"/>
        <v>0.15624999999999989</v>
      </c>
      <c r="IJ10" s="125">
        <f t="shared" si="17"/>
        <v>0.16145833333333337</v>
      </c>
      <c r="IK10" s="125">
        <f t="shared" si="17"/>
        <v>0.16666666666666663</v>
      </c>
      <c r="IL10" s="125">
        <f t="shared" si="17"/>
        <v>0.17187499999999989</v>
      </c>
      <c r="IM10" s="125">
        <f t="shared" si="17"/>
        <v>0.18749999999999989</v>
      </c>
      <c r="IN10" s="125">
        <f t="shared" si="17"/>
        <v>0.19270833333333326</v>
      </c>
      <c r="IO10" s="125">
        <f t="shared" si="17"/>
        <v>0.19791666666666663</v>
      </c>
      <c r="IP10" s="125">
        <f t="shared" si="101"/>
        <v>0.15624999999999989</v>
      </c>
      <c r="IQ10" s="125">
        <f t="shared" si="102"/>
        <v>0</v>
      </c>
      <c r="IR10" s="125">
        <f t="shared" si="103"/>
        <v>0.14583333333333326</v>
      </c>
      <c r="IS10" s="125">
        <f t="shared" si="17"/>
        <v>0.14583333333333326</v>
      </c>
      <c r="IT10" s="125">
        <f t="shared" si="17"/>
        <v>0.15624999999999989</v>
      </c>
      <c r="IU10" s="125">
        <f t="shared" si="17"/>
        <v>0.16145833333333337</v>
      </c>
      <c r="IV10" s="125">
        <f t="shared" si="17"/>
        <v>0.16666666666666663</v>
      </c>
      <c r="IW10" s="103">
        <f>VLOOKUP($C10,'Preços 18%'!$B:$G,6,0)*IF($M10="Positiva",HLOOKUP(IW$5,'Fatores PF (não CMED)'!$B$3:$P$15,MATCH("POSITIVA - POSITIVA",'Fatores PF (não CMED)'!$B$3:$B$15,0),0),IF($M10="Negativa",HLOOKUP(IW$5,'Fatores PF (não CMED)'!$B$3:$P$15,MATCH("NEGATIVA - NEGATIVA",'Fatores PF (não CMED)'!$B$3:$B$15,0),0),IF($M10="Neutra",HLOOKUP(IW$5,'Fatores PF (não CMED)'!$B$3:$P$15,MATCH("NEUTRA - NEUTRA",'Fatores PF (não CMED)'!$B$3:$B$15,0),0),"")))+IF(ISNUMBER(#REF!),#REF!,0)</f>
        <v>25.895554300000001</v>
      </c>
      <c r="IX10" s="103">
        <f>VLOOKUP($C10,'Preços 18%'!$B:$G,6,0)*IF($M10="Positiva",HLOOKUP(IX$5,'Fatores PF (não CMED)'!$B$3:$P$15,MATCH("POSITIVA - POSITIVA",'Fatores PF (não CMED)'!$B$3:$B$15,0),0),IF($M10="Negativa",HLOOKUP(IX$5,'Fatores PF (não CMED)'!$B$3:$P$15,MATCH("NEGATIVA - NEGATIVA",'Fatores PF (não CMED)'!$B$3:$B$15,0),0),IF($M10="Neutra",HLOOKUP(IX$5,'Fatores PF (não CMED)'!$B$3:$P$15,MATCH("NEUTRA - NEUTRA",'Fatores PF (não CMED)'!$B$3:$B$15,0),0),"")))+IF(ISNUMBER(#REF!),#REF!,0)</f>
        <v>29.924578750000002</v>
      </c>
      <c r="IY10" s="103">
        <f>VLOOKUP($C10,'Preços 18%'!$B:$G,6,0)*IF($M10="Positiva",HLOOKUP(IY$5,'Fatores PF (não CMED)'!$B$3:$P$15,MATCH("POSITIVA - POSITIVA",'Fatores PF (não CMED)'!$B$3:$B$15,0),0),IF($M10="Negativa",HLOOKUP(IY$5,'Fatores PF (não CMED)'!$B$3:$P$15,MATCH("NEGATIVA - NEGATIVA",'Fatores PF (não CMED)'!$B$3:$B$15,0),0),IF($M10="Neutra",HLOOKUP(IY$5,'Fatores PF (não CMED)'!$B$3:$P$15,MATCH("NEUTRA - NEUTRA",'Fatores PF (não CMED)'!$B$3:$B$15,0),0),"")))+IF(ISNUMBER(#REF!),#REF!,0)</f>
        <v>31.999853600000002</v>
      </c>
      <c r="IZ10" s="103">
        <f>VLOOKUP($C10,'Preços 18%'!$B:$G,6,0)*IF($M10="Positiva",HLOOKUP(IZ$5,'Fatores PF (não CMED)'!$B$3:$P$15,MATCH("POSITIVA - POSITIVA",'Fatores PF (não CMED)'!$B$3:$B$15,0),0),IF($M10="Negativa",HLOOKUP(IZ$5,'Fatores PF (não CMED)'!$B$3:$P$15,MATCH("NEGATIVA - NEGATIVA",'Fatores PF (não CMED)'!$B$3:$B$15,0),0),IF($M10="Neutra",HLOOKUP(IZ$5,'Fatores PF (não CMED)'!$B$3:$P$15,MATCH("NEUTRA - NEUTRA",'Fatores PF (não CMED)'!$B$3:$B$15,0),0),"")))+IF(ISNUMBER(#REF!),#REF!,0)</f>
        <v>32.223336750000001</v>
      </c>
      <c r="JA10" s="103">
        <f>VLOOKUP($C10,'Preços 18%'!$B:$G,6,0)*IF($M10="Positiva",HLOOKUP(JA$5,'Fatores PF (não CMED)'!$B$3:$P$15,MATCH("POSITIVA - POSITIVA",'Fatores PF (não CMED)'!$B$3:$B$15,0),0),IF($M10="Negativa",HLOOKUP(JA$5,'Fatores PF (não CMED)'!$B$3:$P$15,MATCH("NEGATIVA - NEGATIVA",'Fatores PF (não CMED)'!$B$3:$B$15,0),0),IF($M10="Neutra",HLOOKUP(JA$5,'Fatores PF (não CMED)'!$B$3:$P$15,MATCH("NEUTRA - NEUTRA",'Fatores PF (não CMED)'!$B$3:$B$15,0),0),"")))+IF(ISNUMBER(#REF!),#REF!,0)</f>
        <v>32.450000000000003</v>
      </c>
      <c r="JB10" s="103">
        <f>VLOOKUP($C10,'Preços 18%'!$B:$G,6,0)*IF($M10="Positiva",HLOOKUP(JB$5,'Fatores PF (não CMED)'!$B$3:$P$15,MATCH("POSITIVA - POSITIVA",'Fatores PF (não CMED)'!$B$3:$B$15,0),0),IF($M10="Negativa",HLOOKUP(JB$5,'Fatores PF (não CMED)'!$B$3:$P$15,MATCH("NEGATIVA - NEGATIVA",'Fatores PF (não CMED)'!$B$3:$B$15,0),0),IF($M10="Neutra",HLOOKUP(JB$5,'Fatores PF (não CMED)'!$B$3:$P$15,MATCH("NEUTRA - NEUTRA",'Fatores PF (não CMED)'!$B$3:$B$15,0),0),"")))+IF(ISNUMBER(#REF!),#REF!,0)</f>
        <v>32.913029050000006</v>
      </c>
      <c r="JC10" s="103">
        <f>VLOOKUP($C10,'Preços 18%'!$B:$G,6,0)*IF($M10="Positiva",HLOOKUP(JC$5,'Fatores PF (não CMED)'!$B$3:$P$15,MATCH("POSITIVA - POSITIVA",'Fatores PF (não CMED)'!$B$3:$B$15,0),0),IF($M10="Negativa",HLOOKUP(JC$5,'Fatores PF (não CMED)'!$B$3:$P$15,MATCH("NEGATIVA - NEGATIVA",'Fatores PF (não CMED)'!$B$3:$B$15,0),0),IF($M10="Neutra",HLOOKUP(JC$5,'Fatores PF (não CMED)'!$B$3:$P$15,MATCH("NEUTRA - NEUTRA",'Fatores PF (não CMED)'!$B$3:$B$15,0),0),"")))+IF(ISNUMBER(#REF!),#REF!,0)</f>
        <v>33.149524650000004</v>
      </c>
      <c r="JD10" s="103">
        <f>VLOOKUP($C10,'Preços 18%'!$B:$G,6,0)*IF($M10="Positiva",HLOOKUP(JD$5,'Fatores PF (não CMED)'!$B$3:$P$15,MATCH("POSITIVA - POSITIVA",'Fatores PF (não CMED)'!$B$3:$B$15,0),0),IF($M10="Negativa",HLOOKUP(JD$5,'Fatores PF (não CMED)'!$B$3:$P$15,MATCH("NEGATIVA - NEGATIVA",'Fatores PF (não CMED)'!$B$3:$B$15,0),0),IF($M10="Neutra",HLOOKUP(JD$5,'Fatores PF (não CMED)'!$B$3:$P$15,MATCH("NEUTRA - NEUTRA",'Fatores PF (não CMED)'!$B$3:$B$15,0),0),"")))+IF(ISNUMBER(#REF!),#REF!,0)</f>
        <v>33.389492400000009</v>
      </c>
      <c r="JE10" s="103">
        <f>VLOOKUP($C10,'Preços 18%'!$B:$G,6,0)*IF($M10="Positiva",HLOOKUP(JE$5,'Fatores PF (não CMED)'!$B$3:$P$15,MATCH("POSITIVA - POSITIVA",'Fatores PF (não CMED)'!$B$3:$B$15,0),0),IF($M10="Negativa",HLOOKUP(JE$5,'Fatores PF (não CMED)'!$B$3:$P$15,MATCH("NEGATIVA - NEGATIVA",'Fatores PF (não CMED)'!$B$3:$B$15,0),0),IF($M10="Neutra",HLOOKUP(JE$5,'Fatores PF (não CMED)'!$B$3:$P$15,MATCH("NEUTRA - NEUTRA",'Fatores PF (não CMED)'!$B$3:$B$15,0),0),"")))+IF(ISNUMBER(#REF!),#REF!,0)</f>
        <v>33.632937684229731</v>
      </c>
      <c r="JF10" s="103">
        <f>VLOOKUP($C10,'Preços 18%'!$B:$G,6,0)*IF($M10="Positiva",HLOOKUP(JF$5,'Fatores PF (não CMED)'!$B$3:$P$15,MATCH("POSITIVA - POSITIVA",'Fatores PF (não CMED)'!$B$3:$B$15,0),0),IF($M10="Negativa",HLOOKUP(JF$5,'Fatores PF (não CMED)'!$B$3:$P$15,MATCH("NEGATIVA - NEGATIVA",'Fatores PF (não CMED)'!$B$3:$B$15,0),0),IF($M10="Neutra",HLOOKUP(JF$5,'Fatores PF (não CMED)'!$B$3:$P$15,MATCH("NEUTRA - NEUTRA",'Fatores PF (não CMED)'!$B$3:$B$15,0),0),"")))+IF(ISNUMBER(#REF!),#REF!,0)</f>
        <v>33.879974150000002</v>
      </c>
      <c r="JG10" s="103">
        <f>VLOOKUP($C10,'Preços 18%'!$B:$G,6,0)*IF($M10="Positiva",HLOOKUP(JG$5,'Fatores PF (não CMED)'!$B$3:$P$15,MATCH("POSITIVA - POSITIVA",'Fatores PF (não CMED)'!$B$3:$B$15,0),0),IF($M10="Negativa",HLOOKUP(JG$5,'Fatores PF (não CMED)'!$B$3:$P$15,MATCH("NEGATIVA - NEGATIVA",'Fatores PF (não CMED)'!$B$3:$B$15,0),0),IF($M10="Neutra",HLOOKUP(JG$5,'Fatores PF (não CMED)'!$B$3:$P$15,MATCH("NEUTRA - NEUTRA",'Fatores PF (não CMED)'!$B$3:$B$15,0),0),"")))+IF(ISNUMBER(#REF!),#REF!,0)</f>
        <v>34.385123300000004</v>
      </c>
      <c r="JH10" s="103">
        <f>VLOOKUP($C10,'Preços 18%'!$B:$G,6,0)*IF($M10="Positiva",HLOOKUP(JH$5,'Fatores PF (não CMED)'!$B$3:$P$15,MATCH("POSITIVA - POSITIVA",'Fatores PF (não CMED)'!$B$3:$B$15,0),0),IF($M10="Negativa",HLOOKUP(JH$5,'Fatores PF (não CMED)'!$B$3:$P$15,MATCH("NEGATIVA - NEGATIVA",'Fatores PF (não CMED)'!$B$3:$B$15,0),0),IF($M10="Neutra",HLOOKUP(JH$5,'Fatores PF (não CMED)'!$B$3:$P$15,MATCH("NEUTRA - NEUTRA",'Fatores PF (não CMED)'!$B$3:$B$15,0),0),"")))+IF(ISNUMBER(#REF!),#REF!,0)</f>
        <v>34.643392850000005</v>
      </c>
      <c r="JI10" s="103">
        <f>VLOOKUP($C10,'Preços 18%'!$B:$G,6,0)*IF($M10="Positiva",HLOOKUP(JI$5,'Fatores PF (não CMED)'!$B$3:$P$15,MATCH("POSITIVA - POSITIVA",'Fatores PF (não CMED)'!$B$3:$B$15,0),0),IF($M10="Negativa",HLOOKUP(JI$5,'Fatores PF (não CMED)'!$B$3:$P$15,MATCH("NEGATIVA - NEGATIVA",'Fatores PF (não CMED)'!$B$3:$B$15,0),0),IF($M10="Neutra",HLOOKUP(JI$5,'Fatores PF (não CMED)'!$B$3:$P$15,MATCH("NEUTRA - NEUTRA",'Fatores PF (não CMED)'!$B$3:$B$15,0),0),"")))+IF(ISNUMBER(#REF!),#REF!,0)</f>
        <v>34.905588850000008</v>
      </c>
      <c r="JJ10" s="103">
        <f>VLOOKUP($C10,'Preços 18%'!$B:$G,6,0)*IF($M10="Positiva",HLOOKUP(JJ$5,'Fatores PF (não CMED)'!$B$3:$P$15,MATCH("POSITIVA - POSITIVA",'Fatores PF (não CMED)'!$B$3:$B$15,0),0),IF($M10="Negativa",HLOOKUP(JJ$5,'Fatores PF (não CMED)'!$B$3:$P$15,MATCH("NEGATIVA - POSITIVA",'Fatores PF (não CMED)'!$B$3:$B$15,0),0),IF($M10="Neutra",HLOOKUP(JJ$5,'Fatores PF (não CMED)'!$B$3:$P$15,MATCH("NEUTRA - POSITIVA",'Fatores PF (não CMED)'!$B$3:$B$15,0),0),"")))+IF(ISNUMBER(#REF!),#REF!,0)</f>
        <v>26.273888850000002</v>
      </c>
      <c r="JK10" s="103">
        <f>VLOOKUP($C10,'Preços 18%'!$B:$G,6,0)*IF($M10="Positiva",HLOOKUP(JK$5,'Fatores PF (não CMED)'!$B$3:$P$15,MATCH("POSITIVA - POSITIVA",'Fatores PF (não CMED)'!$B$3:$B$15,0),0),IF($M10="Negativa",HLOOKUP(JK$5,'Fatores PF (não CMED)'!$B$3:$P$15,MATCH("NEGATIVA - POSITIVA",'Fatores PF (não CMED)'!$B$3:$B$15,0),0),IF($M10="Neutra",HLOOKUP(JK$5,'Fatores PF (não CMED)'!$B$3:$P$15,MATCH("NEUTRA - POSITIVA",'Fatores PF (não CMED)'!$B$3:$B$15,0),0),"")))+IF(ISNUMBER(#REF!),#REF!,0)</f>
        <v>27.856637600000003</v>
      </c>
      <c r="JL10" s="103">
        <f>VLOOKUP($C10,'Preços 18%'!$B:$G,6,0)*IF($M10="Positiva",HLOOKUP(JL$5,'Fatores PF (não CMED)'!$B$3:$P$15,MATCH("POSITIVA - POSITIVA",'Fatores PF (não CMED)'!$B$3:$B$15,0),0),IF($M10="Negativa",HLOOKUP(JL$5,'Fatores PF (não CMED)'!$B$3:$P$15,MATCH("NEGATIVA - POSITIVA",'Fatores PF (não CMED)'!$B$3:$B$15,0),0),IF($M10="Neutra",HLOOKUP(JL$5,'Fatores PF (não CMED)'!$B$3:$P$15,MATCH("NEUTRA - POSITIVA",'Fatores PF (não CMED)'!$B$3:$B$15,0),0),"")))+IF(ISNUMBER(#REF!),#REF!,0)</f>
        <v>28.02547495</v>
      </c>
      <c r="JM10" s="103">
        <f>VLOOKUP($C10,'Preços 18%'!$B:$G,6,0)*IF($M10="Positiva",HLOOKUP(JM$5,'Fatores PF (não CMED)'!$B$3:$P$15,MATCH("POSITIVA - POSITIVA",'Fatores PF (não CMED)'!$B$3:$B$15,0),0),IF($M10="Negativa",HLOOKUP(JM$5,'Fatores PF (não CMED)'!$B$3:$P$15,MATCH("NEGATIVA - POSITIVA",'Fatores PF (não CMED)'!$B$3:$B$15,0),0),IF($M10="Neutra",HLOOKUP(JM$5,'Fatores PF (não CMED)'!$B$3:$P$15,MATCH("NEUTRA - POSITIVA",'Fatores PF (não CMED)'!$B$3:$B$15,0),0),"")))+IF(ISNUMBER(#REF!),#REF!,0)</f>
        <v>28.196356650000006</v>
      </c>
      <c r="JN10" s="103">
        <f>VLOOKUP($C10,'Preços 18%'!$B:$G,6,0)*IF($M10="Positiva",HLOOKUP(JN$5,'Fatores PF (não CMED)'!$B$3:$P$15,MATCH("POSITIVA - POSITIVA",'Fatores PF (não CMED)'!$B$3:$B$15,0),0),IF($M10="Negativa",HLOOKUP(JN$5,'Fatores PF (não CMED)'!$B$3:$P$15,MATCH("NEGATIVA - POSITIVA",'Fatores PF (não CMED)'!$B$3:$B$15,0),0),IF($M10="Neutra",HLOOKUP(JN$5,'Fatores PF (não CMED)'!$B$3:$P$15,MATCH("NEUTRA - POSITIVA",'Fatores PF (não CMED)'!$B$3:$B$15,0),0),"")))+IF(ISNUMBER(#REF!),#REF!,0)</f>
        <v>28.544480250000003</v>
      </c>
      <c r="JO10" s="103">
        <f>VLOOKUP($C10,'Preços 18%'!$B:$G,6,0)*IF($M10="Positiva",HLOOKUP(JO$5,'Fatores PF (não CMED)'!$B$3:$P$15,MATCH("POSITIVA - POSITIVA",'Fatores PF (não CMED)'!$B$3:$B$15,0),0),IF($M10="Negativa",HLOOKUP(JO$5,'Fatores PF (não CMED)'!$B$3:$P$15,MATCH("NEGATIVA - POSITIVA",'Fatores PF (não CMED)'!$B$3:$B$15,0),0),IF($M10="Neutra",HLOOKUP(JO$5,'Fatores PF (não CMED)'!$B$3:$P$15,MATCH("NEUTRA - POSITIVA",'Fatores PF (não CMED)'!$B$3:$B$15,0),0),"")))+IF(ISNUMBER(#REF!),#REF!,0)</f>
        <v>28.721754600000004</v>
      </c>
      <c r="JP10" s="103">
        <f>VLOOKUP($C10,'Preços 18%'!$B:$G,6,0)*IF($M10="Positiva",HLOOKUP(JP$5,'Fatores PF (não CMED)'!$B$3:$P$15,MATCH("POSITIVA - POSITIVA",'Fatores PF (não CMED)'!$B$3:$B$15,0),0),IF($M10="Negativa",HLOOKUP(JP$5,'Fatores PF (não CMED)'!$B$3:$P$15,MATCH("NEGATIVA - POSITIVA",'Fatores PF (não CMED)'!$B$3:$B$15,0),0),IF($M10="Neutra",HLOOKUP(JP$5,'Fatores PF (não CMED)'!$B$3:$P$15,MATCH("NEUTRA - POSITIVA",'Fatores PF (não CMED)'!$B$3:$B$15,0),0),"")))+IF(ISNUMBER(#REF!),#REF!,0)</f>
        <v>28.901268000000002</v>
      </c>
      <c r="JQ10" s="103">
        <f>VLOOKUP($C10,'Preços 18%'!$B:$G,6,0)*IF($M10="Positiva",HLOOKUP(JQ$5,'Fatores PF (não CMED)'!$B$3:$P$15,MATCH("POSITIVA - POSITIVA",'Fatores PF (não CMED)'!$B$3:$B$15,0),0),IF($M10="Negativa",HLOOKUP(JQ$5,'Fatores PF (não CMED)'!$B$3:$P$15,MATCH("NEGATIVA - POSITIVA",'Fatores PF (não CMED)'!$B$3:$B$15,0),0),IF($M10="Neutra",HLOOKUP(JQ$5,'Fatores PF (não CMED)'!$B$3:$P$15,MATCH("NEUTRA - POSITIVA",'Fatores PF (não CMED)'!$B$3:$B$15,0),0),"")))+IF(ISNUMBER(#REF!),#REF!,0)</f>
        <v>29.267109300000001</v>
      </c>
      <c r="JR10" s="103">
        <f>VLOOKUP($C10,'Preços 18%'!$B:$G,6,0)*IF($M10="Positiva",HLOOKUP(JR$5,'Fatores PF (não CMED)'!$B$3:$P$15,MATCH("POSITIVA - POSITIVA",'Fatores PF (não CMED)'!$B$3:$B$15,0),0),IF($M10="Negativa",HLOOKUP(JR$5,'Fatores PF (não CMED)'!$B$3:$P$15,MATCH("NEGATIVA - POSITIVA",'Fatores PF (não CMED)'!$B$3:$B$15,0),0),IF($M10="Neutra",HLOOKUP(JR$5,'Fatores PF (não CMED)'!$B$3:$P$15,MATCH("NEUTRA - POSITIVA",'Fatores PF (não CMED)'!$B$3:$B$15,0),0),"")))+IF(ISNUMBER(#REF!),#REF!,0)</f>
        <v>29.642328650000003</v>
      </c>
      <c r="JS10" s="103" t="s">
        <v>369</v>
      </c>
      <c r="JT10" s="103" t="s">
        <v>369</v>
      </c>
      <c r="JU10" s="103" t="s">
        <v>369</v>
      </c>
      <c r="JV10" s="103" t="s">
        <v>369</v>
      </c>
      <c r="JW10" s="103" t="s">
        <v>369</v>
      </c>
      <c r="JX10" s="103" t="s">
        <v>369</v>
      </c>
      <c r="JY10" s="103" t="s">
        <v>369</v>
      </c>
      <c r="JZ10" s="103" t="s">
        <v>369</v>
      </c>
      <c r="KA10" s="103" t="s">
        <v>369</v>
      </c>
      <c r="KB10" s="103" t="s">
        <v>369</v>
      </c>
      <c r="KC10" s="103" t="s">
        <v>369</v>
      </c>
      <c r="KD10" s="103" t="s">
        <v>369</v>
      </c>
      <c r="KE10" s="103" t="s">
        <v>369</v>
      </c>
      <c r="KF10" s="103" t="s">
        <v>369</v>
      </c>
      <c r="KG10" s="103" t="s">
        <v>369</v>
      </c>
      <c r="KH10" s="103" t="s">
        <v>369</v>
      </c>
      <c r="KI10" s="103" t="s">
        <v>369</v>
      </c>
      <c r="KJ10" s="103" t="s">
        <v>369</v>
      </c>
      <c r="KK10" s="103" t="s">
        <v>369</v>
      </c>
      <c r="KL10" s="103" t="s">
        <v>369</v>
      </c>
      <c r="KM10" s="103">
        <f>JQ10/VLOOKUP(KM$5,'Fatores PMC'!$B:$E,2,0)</f>
        <v>40.46006168453242</v>
      </c>
      <c r="KN10" s="103">
        <f>JR10/VLOOKUP(KN$5,'Fatores PMC'!$B:$E,2,0)</f>
        <v>40.978780424077712</v>
      </c>
      <c r="KO10" s="206" t="str">
        <f>IF(HLOOKUP(VLOOKUP(LEFT(KO$5,2),'%ICMS'!$B:$K,9,0),$IG$4:$IR$34,MATCH($C10,$C$4:$C$34,0),0)=FD10,"",FD10)</f>
        <v/>
      </c>
      <c r="KP10" s="206">
        <f>IF(HLOOKUP(VLOOKUP(LEFT(KP$5,2),'%ICMS'!$B:$K,9,0),$IG$4:$IR$34,MATCH($C10,$C$4:$C$34,0),0)=FE10,"",FE10)</f>
        <v>0.17187499999999989</v>
      </c>
      <c r="KQ10" s="206" t="str">
        <f>IF(HLOOKUP(VLOOKUP(LEFT(KQ$5,2),'%ICMS'!$B:$K,9,0),$IG$4:$IR$34,MATCH($C10,$C$4:$C$34,0),0)=FF10,"",FF10)</f>
        <v/>
      </c>
      <c r="KR10" s="206" t="str">
        <f>IF(HLOOKUP(VLOOKUP(LEFT(KR$5,2),'%ICMS'!$B:$K,9,0),$IG$4:$IR$34,MATCH($C10,$C$4:$C$34,0),0)=FG10,"",FG10)</f>
        <v/>
      </c>
      <c r="KS10" s="206" t="str">
        <f>IF(HLOOKUP(VLOOKUP(LEFT(KS$5,2),'%ICMS'!$B:$K,9,0),$IG$4:$IR$34,MATCH($C10,$C$4:$C$34,0),0)=FH10,"",FH10)</f>
        <v/>
      </c>
      <c r="KT10" s="206" t="str">
        <f>IF(HLOOKUP(VLOOKUP(LEFT(KT$5,2),'%ICMS'!$B:$K,9,0),$IG$4:$IR$34,MATCH($C10,$C$4:$C$34,0),0)=FI10,"",FI10)</f>
        <v/>
      </c>
      <c r="KU10" s="206" t="str">
        <f>IF(HLOOKUP(VLOOKUP(LEFT(KU$5,2),'%ICMS'!$B:$K,9,0),$IG$4:$IR$34,MATCH($C10,$C$4:$C$34,0),0)=FJ10,"",FJ10)</f>
        <v/>
      </c>
      <c r="KV10" s="206" t="str">
        <f>IF(HLOOKUP(VLOOKUP(LEFT(KV$5,2),'%ICMS'!$B:$K,9,0),$IG$4:$IR$34,MATCH($C10,$C$4:$C$34,0),0)=FK10,"",FK10)</f>
        <v/>
      </c>
      <c r="KW10" s="206" t="str">
        <f>IF(HLOOKUP(VLOOKUP(LEFT(KW$5,2),'%ICMS'!$B:$K,9,0),$IG$4:$IR$34,MATCH($C10,$C$4:$C$34,0),0)=FL10,"",FL10)</f>
        <v/>
      </c>
      <c r="KX10" s="206" t="str">
        <f>IF(HLOOKUP(VLOOKUP(LEFT(KX$5,2),'%ICMS'!$B:$K,9,0),$IG$4:$IR$34,MATCH($C10,$C$4:$C$34,0),0)=FM10,"",FM10)</f>
        <v/>
      </c>
      <c r="KY10" s="206" t="str">
        <f>IF(HLOOKUP(VLOOKUP(LEFT(KY$5,2),'%ICMS'!$B:$K,9,0),$IG$4:$IR$34,MATCH($C10,$C$4:$C$34,0),0)=FN10,"",FN10)</f>
        <v/>
      </c>
      <c r="KZ10" s="206" t="str">
        <f>IF(HLOOKUP(VLOOKUP(LEFT(KZ$5,2),'%ICMS'!$B:$K,9,0),$IG$4:$IR$34,MATCH($C10,$C$4:$C$34,0),0)=FO10,"",FO10)</f>
        <v/>
      </c>
      <c r="LA10" s="206" t="str">
        <f>IF(HLOOKUP(VLOOKUP(LEFT(LA$5,2),'%ICMS'!$B:$K,9,0),$IG$4:$IR$34,MATCH($C10,$C$4:$C$34,0),0)=FP10,"",FP10)</f>
        <v/>
      </c>
      <c r="LB10" s="206" t="str">
        <f>IF(HLOOKUP(VLOOKUP(LEFT(LB$5,2),'%ICMS'!$B:$K,9,0),$IG$4:$IR$34,MATCH($C10,$C$4:$C$34,0),0)=FQ10,"",FQ10)</f>
        <v/>
      </c>
      <c r="LC10" s="206" t="str">
        <f>IF(HLOOKUP(VLOOKUP(LEFT(LC$5,2),'%ICMS'!$B:$K,9,0),$IG$4:$IR$34,MATCH($C10,$C$4:$C$34,0),0)=FR10,"",FR10)</f>
        <v/>
      </c>
      <c r="LD10" s="206" t="str">
        <f>IF(HLOOKUP(VLOOKUP(LEFT(LD$5,2),'%ICMS'!$B:$K,9,0),$IG$4:$IR$34,MATCH($C10,$C$4:$C$34,0),0)=FS10,"",FS10)</f>
        <v/>
      </c>
      <c r="LE10" s="206" t="str">
        <f>IF(HLOOKUP(VLOOKUP(LEFT(LE$5,2),'%ICMS'!$B:$K,9,0),$IG$4:$IR$34,MATCH($C10,$C$4:$C$34,0),0)=FT10,"",FT10)</f>
        <v/>
      </c>
      <c r="LF10" s="206" t="str">
        <f>IF(HLOOKUP(VLOOKUP(LEFT(LF$5,2),'%ICMS'!$B:$K,9,0),$IG$4:$IR$34,MATCH($C10,$C$4:$C$34,0),0)=FU10,"",FU10)</f>
        <v/>
      </c>
      <c r="LG10" s="206" t="str">
        <f>IF(HLOOKUP(VLOOKUP(LEFT(LG$5,2),'%ICMS'!$B:$K,9,0),$IG$4:$IR$34,MATCH($C10,$C$4:$C$34,0),0)=FV10,"",FV10)</f>
        <v/>
      </c>
      <c r="LH10" s="206" t="str">
        <f>IF(HLOOKUP(VLOOKUP(LEFT(LH$5,2),'%ICMS'!$B:$K,9,0),$IG$4:$IR$34,MATCH($C10,$C$4:$C$34,0),0)=FW10,"",FW10)</f>
        <v/>
      </c>
      <c r="LI10" s="206" t="str">
        <f>IF(HLOOKUP(VLOOKUP(LEFT(LI$5,2),'%ICMS'!$B:$K,9,0),$IG$4:$IR$34,MATCH($C10,$C$4:$C$34,0),0)=FX10,"",FX10)</f>
        <v/>
      </c>
      <c r="LJ10" s="206" t="str">
        <f>IF(HLOOKUP(VLOOKUP(LEFT(LJ$5,2),'%ICMS'!$B:$K,9,0),$IG$4:$IR$34,MATCH($C10,$C$4:$C$34,0),0)=FY10,"",FY10)</f>
        <v/>
      </c>
      <c r="LK10" s="206" t="str">
        <f>IF(HLOOKUP(VLOOKUP(LEFT(LK$5,2),'%ICMS'!$B:$K,9,0),$IG$4:$IR$34,MATCH($C10,$C$4:$C$34,0),0)=FZ10,"",FZ10)</f>
        <v/>
      </c>
      <c r="LL10" s="206" t="str">
        <f>IF(HLOOKUP(VLOOKUP(LEFT(LL$5,2),'%ICMS'!$B:$K,9,0),$IG$4:$IR$34,MATCH($C10,$C$4:$C$34,0),0)=GA10,"",GA10)</f>
        <v/>
      </c>
      <c r="LM10" s="206" t="str">
        <f>IF(HLOOKUP(VLOOKUP(LEFT(LM$5,2),'%ICMS'!$B:$K,9,0),$IG$4:$IR$34,MATCH($C10,$C$4:$C$34,0),0)=GB10,"",GB10)</f>
        <v/>
      </c>
      <c r="LN10" s="206" t="str">
        <f>IF(HLOOKUP(VLOOKUP(LEFT(LN$5,2),'%ICMS'!$B:$K,9,0),$IG$4:$IR$34,MATCH($C10,$C$4:$C$34,0),0)=GC10,"",GC10)</f>
        <v/>
      </c>
      <c r="LO10" s="122" t="str">
        <f>IFERROR(IF(AND(VLOOKUP(LEFT(LO$5,2),'%ICMS'!$B$2:$I$29,8,0)=AY10,HLOOKUP(AY10,$IG$5:$IO$34,MATCH($C10,$C$5:$C$34,0),0)=GD10),"",GD10),GD10)</f>
        <v/>
      </c>
      <c r="LP10" s="103" t="str">
        <f>IF(VLOOKUP(LEFT($LP$5,2),'%ICMS'!$B$2:$I$29,8,0)=Y10,"",GE10)</f>
        <v/>
      </c>
      <c r="LQ10" s="103">
        <f>IF(VLOOKUP(LEFT($LQ$5,2),'%ICMS'!$B$2:$I$29,8,0)=Z10,"",GF10)</f>
        <v>33.632937684229731</v>
      </c>
      <c r="LR10" s="103" t="str">
        <f>IF(VLOOKUP(LEFT($LR$5,2),'%ICMS'!$B$2:$I$29,8,0)=AA10,"",GG10)</f>
        <v/>
      </c>
      <c r="LS10" s="103">
        <f>IF(VLOOKUP(LEFT($LS$5,2),'%ICMS'!$B$2:$I$29,8,0)=AB10,"",GH10)</f>
        <v>32.450000000000003</v>
      </c>
      <c r="LT10" s="103" t="str">
        <f>IF(VLOOKUP(LEFT($LT$5,2),'%ICMS'!$B$2:$I$29,8,0)=AC10,"",GI10)</f>
        <v/>
      </c>
      <c r="LU10" s="103" t="str">
        <f>IF(VLOOKUP(LEFT($LU$5,2),'%ICMS'!$B$2:$I$29,8,0)=AD10,"",GJ10)</f>
        <v/>
      </c>
      <c r="LV10" s="103">
        <f>IF(VLOOKUP(LEFT($LV$5,2),'%ICMS'!$B$2:$I$29,8,0)=AE10,"",GK10)</f>
        <v>33.389492400000009</v>
      </c>
      <c r="LW10" s="103" t="str">
        <f>IF(VLOOKUP(LEFT($LW$5,2),'%ICMS'!$B$2:$I$29,8,0)=AF10,"",GL10)</f>
        <v/>
      </c>
      <c r="LX10" s="103">
        <f>IF(VLOOKUP(LEFT($LX$5,2),'%ICMS'!$B$2:$I$29,8,0)=AG10,"",GM10)</f>
        <v>33.879974150000002</v>
      </c>
      <c r="LY10" s="103" t="str">
        <f>IF(VLOOKUP(LEFT($LY$5,2),'%ICMS'!$B$2:$I$29,8,0)=AH10,"",GN10)</f>
        <v/>
      </c>
      <c r="LZ10" s="103">
        <f>IF(VLOOKUP(LEFT($LZ$5,2),'%ICMS'!$B$2:$I$29,8,0)=AI10,"",GO10)</f>
        <v>32.450000000000003</v>
      </c>
      <c r="MA10" s="103" t="str">
        <f>IF(VLOOKUP(LEFT($MA$5,2),'%ICMS'!$B$2:$I$29,8,0)=AJ10,"",GP10)</f>
        <v/>
      </c>
      <c r="MB10" s="103" t="str">
        <f>IF(VLOOKUP(LEFT($MB$5,2),'%ICMS'!$B$2:$I$29,8,0)=AK10,"",GQ10)</f>
        <v/>
      </c>
      <c r="MC10" s="103" t="str">
        <f>IF(VLOOKUP(LEFT($MC$5,2),'%ICMS'!$B$2:$I$29,8,0)=AL10,"",GR10)</f>
        <v/>
      </c>
      <c r="MD10" s="103" t="str">
        <f>IF(VLOOKUP(LEFT($MD$5,2),'%ICMS'!$B$2:$I$29,8,0)=AM10,"",GS10)</f>
        <v/>
      </c>
      <c r="ME10" s="103" t="str">
        <f>IF(VLOOKUP(LEFT($ME$5,2),'%ICMS'!$B$2:$I$29,8,0)=AN10,"",GT10)</f>
        <v/>
      </c>
      <c r="MF10" s="103">
        <f>IF(VLOOKUP(LEFT($MF$5,2),'%ICMS'!$B$2:$I$29,8,0)=AO10,"",GU10)</f>
        <v>34.643392850000005</v>
      </c>
      <c r="MG10" s="103">
        <f>IF(VLOOKUP(LEFT($MG$5,2),'%ICMS'!$B$2:$I$29,8,0)=AP10,"",GV10)</f>
        <v>33.149524650000004</v>
      </c>
      <c r="MH10" s="103" t="str">
        <f>IF(VLOOKUP(LEFT($MH$5,2),'%ICMS'!$B$2:$I$29,8,0)=AQ10,"",GW10)</f>
        <v/>
      </c>
      <c r="MI10" s="103" t="str">
        <f>IF(VLOOKUP(LEFT($MI$5,2),'%ICMS'!$B$2:$I$29,8,0)=AR10,"",GX10)</f>
        <v/>
      </c>
      <c r="MJ10" s="103">
        <f>IF(VLOOKUP(LEFT($MJ$5,2),'%ICMS'!$B$2:$I$29,8,0)=AS10,"",GY10)</f>
        <v>33.149524650000004</v>
      </c>
      <c r="MK10" s="103" t="str">
        <f>IF(VLOOKUP(LEFT($MK$5,2),'%ICMS'!$B$2:$I$29,8,0)=AT10,"",GZ10)</f>
        <v/>
      </c>
      <c r="ML10" s="103">
        <f>IF(VLOOKUP(LEFT($ML$5,2),'%ICMS'!$B$2:$I$29,8,0)=AU10,"",HA10)</f>
        <v>31.999853600000002</v>
      </c>
      <c r="MM10" s="103">
        <f>IF(VLOOKUP(LEFT($MM$5,2),'%ICMS'!$B$2:$I$29,8,0)=AV10,"",HB10)</f>
        <v>31.999853600000002</v>
      </c>
      <c r="MN10" s="103">
        <f>IF(VLOOKUP(LEFT($MN$5,2),'%ICMS'!$B$2:$I$29,8,0)=AW10,"",HC10)</f>
        <v>33.389492400000009</v>
      </c>
      <c r="MO10" s="103" t="str">
        <f>IF(VLOOKUP(LEFT($MO$5,2),'%ICMS'!$B$2:$I$29,8,0)=AX10,"",HD10)</f>
        <v/>
      </c>
      <c r="MP10" s="103" t="str">
        <f>IF(VLOOKUP(LEFT($MP$5,2),'%ICMS'!$B$2:$I$29,8,0)=AY10,"",HE10)</f>
        <v/>
      </c>
      <c r="MQ10" s="103" t="str">
        <f>IF(VLOOKUP(LEFT($MQ$5,2),'%ICMS'!$B$2:$I$29,8,0)=Y10,"",HF10)</f>
        <v/>
      </c>
      <c r="MR10" s="103" t="str">
        <f>IF(VLOOKUP(LEFT($MR$5,2),'%ICMS'!$B$2:$I$29,8,0)=Z10,"",HG10)</f>
        <v>N/A</v>
      </c>
      <c r="MS10" s="103" t="str">
        <f>IF(VLOOKUP(LEFT($MS$5,2),'%ICMS'!$B$2:$I$29,8,0)=AA10,"",HH10)</f>
        <v/>
      </c>
      <c r="MT10" s="103" t="str">
        <f>IF(VLOOKUP(LEFT($MT$5,2),'%ICMS'!$B$2:$I$29,8,0)=AB10,"",HI10)</f>
        <v>N/A</v>
      </c>
      <c r="MU10" s="103" t="str">
        <f>IF(VLOOKUP(LEFT($MU$5,2),'%ICMS'!$B$2:$I$29,8,0)=AC10,"",HJ10)</f>
        <v/>
      </c>
      <c r="MV10" s="103" t="str">
        <f>IF(VLOOKUP(LEFT($MV$5,2),'%ICMS'!$B$2:$I$29,8,0)=AD10,"",HK10)</f>
        <v/>
      </c>
      <c r="MW10" s="103" t="str">
        <f>IF(VLOOKUP(LEFT($MW$5,2),'%ICMS'!$B$2:$I$29,8,0)=AE10,"",HL10)</f>
        <v>N/A</v>
      </c>
      <c r="MX10" s="103" t="str">
        <f>IF(VLOOKUP(LEFT($MX$5,2),'%ICMS'!$B$2:$I$29,8,0)=AF10,"",HM10)</f>
        <v/>
      </c>
      <c r="MY10" s="103" t="str">
        <f>IF(VLOOKUP(LEFT($MY$5,2),'%ICMS'!$B$2:$I$29,8,0)=AG10,"",HN10)</f>
        <v>N/A</v>
      </c>
      <c r="MZ10" s="103" t="str">
        <f>IF(VLOOKUP(LEFT($MZ$5,2),'%ICMS'!$B$2:$I$29,8,0)=AH10,"",HO10)</f>
        <v/>
      </c>
      <c r="NA10" s="103" t="str">
        <f>IF(VLOOKUP(LEFT($NA$5,2),'%ICMS'!$B$2:$I$29,8,0)=AI10,"",HP10)</f>
        <v>N/A</v>
      </c>
      <c r="NB10" s="103" t="str">
        <f>IF(VLOOKUP(LEFT($NB$5,2),'%ICMS'!$B$2:$I$29,8,0)=AJ10,"",HQ10)</f>
        <v/>
      </c>
      <c r="NC10" s="103" t="str">
        <f>IF(VLOOKUP(LEFT($NC$5,2),'%ICMS'!$B$2:$I$29,8,0)=AK10,"",HR10)</f>
        <v/>
      </c>
      <c r="ND10" s="103" t="str">
        <f>IF(VLOOKUP(LEFT($ND$5,2),'%ICMS'!$B$2:$I$29,8,0)=AL10,"",HS10)</f>
        <v/>
      </c>
      <c r="NE10" s="103" t="str">
        <f>IF(VLOOKUP(LEFT($NE$5,2),'%ICMS'!$B$2:$I$29,8,0)=AM10,"",HT10)</f>
        <v/>
      </c>
      <c r="NF10" s="103" t="str">
        <f>IF(VLOOKUP(LEFT($NF$5,2),'%ICMS'!$B$2:$I$29,8,0)=AN10,"",HU10)</f>
        <v/>
      </c>
      <c r="NG10" s="103" t="str">
        <f>IF(VLOOKUP(LEFT($NG$5,2),'%ICMS'!$B$2:$I$29,8,0)=AO10,"",HV10)</f>
        <v>N/A</v>
      </c>
      <c r="NH10" s="103" t="str">
        <f>IF(VLOOKUP(LEFT($NH$5,2),'%ICMS'!$B$2:$I$29,8,0)=AP10,"",HW10)</f>
        <v>N/A</v>
      </c>
      <c r="NI10" s="103" t="str">
        <f>IF(VLOOKUP(LEFT($NI$5,2),'%ICMS'!$B$2:$I$29,8,0)=AQ10,"",HX10)</f>
        <v/>
      </c>
      <c r="NJ10" s="103" t="str">
        <f>IF(VLOOKUP(LEFT($NJ$5,2),'%ICMS'!$B$2:$I$29,8,0)=AR10,"",HY10)</f>
        <v/>
      </c>
      <c r="NK10" s="103" t="str">
        <f>IF(VLOOKUP(LEFT($NK$5,2),'%ICMS'!$B$2:$I$29,8,0)=AS10,"",HZ10)</f>
        <v>N/A</v>
      </c>
      <c r="NL10" s="103" t="str">
        <f>IF(VLOOKUP(LEFT($NL$5,2),'%ICMS'!$B$2:$I$29,8,0)=AT10,"",IA10)</f>
        <v/>
      </c>
      <c r="NM10" s="103" t="str">
        <f>IF(VLOOKUP(LEFT($NM$5,2),'%ICMS'!$B$2:$I$29,8,0)=AU10,"",IB10)</f>
        <v>N/A</v>
      </c>
      <c r="NN10" s="103" t="str">
        <f>IF(VLOOKUP(LEFT($NN$5,2),'%ICMS'!$B$2:$I$29,8,0)=AV10,"",IC10)</f>
        <v>N/A</v>
      </c>
      <c r="NO10" s="103" t="str">
        <f>IF(FB10="PMPF",U10,IF(VLOOKUP(LEFT($NO$5,2),'%ICMS'!$B$2:$I$29,8,0)=AW10,"",ID10))</f>
        <v>N/A</v>
      </c>
      <c r="NP10" s="103" t="str">
        <f>IF(VLOOKUP(LEFT($NP$5,2),'%ICMS'!$B$2:$I$29,8,0)=AX10,"",IE10)</f>
        <v/>
      </c>
      <c r="NQ10" s="103" t="str">
        <f>IF(VLOOKUP(LEFT($NQ$5,2),'%ICMS'!$B$2:$I$29,8,0)=AY10,"",IF10)</f>
        <v/>
      </c>
      <c r="NT10" s="120">
        <v>0.34</v>
      </c>
      <c r="NU10" s="102">
        <f t="shared" si="18"/>
        <v>18.328443052218756</v>
      </c>
      <c r="NV10" s="102">
        <f t="shared" si="19"/>
        <v>18.382502503036815</v>
      </c>
      <c r="NW10" s="102">
        <f t="shared" si="20"/>
        <v>18.364220820000007</v>
      </c>
      <c r="NX10" s="102">
        <f t="shared" si="21"/>
        <v>18.293687500000004</v>
      </c>
      <c r="NY10" s="102">
        <f t="shared" si="22"/>
        <v>18.382502503036815</v>
      </c>
      <c r="NZ10" s="102">
        <f t="shared" si="23"/>
        <v>18.364220820000007</v>
      </c>
      <c r="OA10" s="102">
        <f t="shared" si="24"/>
        <v>19.052879100750005</v>
      </c>
      <c r="OB10" s="102">
        <f t="shared" si="25"/>
        <v>18.259916460500001</v>
      </c>
      <c r="OC10" s="102">
        <f t="shared" si="26"/>
        <v>18.866910604781253</v>
      </c>
      <c r="OD10" s="102">
        <f t="shared" si="27"/>
        <v>18.478146097468752</v>
      </c>
      <c r="OE10" s="102">
        <f t="shared" si="28"/>
        <v>21.417000000000002</v>
      </c>
      <c r="OF10" s="102">
        <f t="shared" si="29"/>
        <v>18.259916460500001</v>
      </c>
      <c r="OG10" s="102">
        <f t="shared" si="30"/>
        <v>18.259916460500001</v>
      </c>
      <c r="OH10" s="102">
        <f t="shared" si="31"/>
        <v>18.328443052218756</v>
      </c>
      <c r="OI10" s="102">
        <f t="shared" si="32"/>
        <v>18.364220820000007</v>
      </c>
      <c r="OJ10" s="102">
        <f t="shared" si="33"/>
        <v>18.382502503036815</v>
      </c>
      <c r="OK10" s="102">
        <f t="shared" si="34"/>
        <v>18.45843275289063</v>
      </c>
      <c r="OL10" s="102">
        <f t="shared" si="35"/>
        <v>18.346190048484374</v>
      </c>
      <c r="OM10" s="102">
        <f t="shared" si="36"/>
        <v>18.439022369625</v>
      </c>
      <c r="ON10" s="102">
        <f t="shared" si="37"/>
        <v>18.364220820000007</v>
      </c>
      <c r="OO10" s="102">
        <f t="shared" si="38"/>
        <v>18.346190048484374</v>
      </c>
      <c r="OP10" s="102">
        <f t="shared" si="39"/>
        <v>18.364220820000007</v>
      </c>
      <c r="OQ10" s="102">
        <f t="shared" si="40"/>
        <v>18.259916460500001</v>
      </c>
      <c r="OR10" s="102">
        <f t="shared" si="41"/>
        <v>18.259916460500001</v>
      </c>
      <c r="OS10" s="102">
        <f t="shared" si="42"/>
        <v>18.364220820000007</v>
      </c>
      <c r="OT10" s="102">
        <f t="shared" si="43"/>
        <v>18.293687500000004</v>
      </c>
      <c r="OU10" s="102">
        <f t="shared" si="44"/>
        <v>18.364220820000007</v>
      </c>
      <c r="OV10" s="102">
        <f t="shared" si="104"/>
        <v>1.4296185580730629</v>
      </c>
      <c r="OW10" s="102">
        <f t="shared" si="45"/>
        <v>1.4338351952368715</v>
      </c>
      <c r="OX10" s="102">
        <f t="shared" si="46"/>
        <v>1.4324092239600006</v>
      </c>
      <c r="OY10" s="102">
        <f t="shared" si="47"/>
        <v>1.4269076250000003</v>
      </c>
      <c r="OZ10" s="102">
        <f t="shared" si="48"/>
        <v>1.4338351952368715</v>
      </c>
      <c r="PA10" s="102">
        <f t="shared" si="49"/>
        <v>1.4324092239600006</v>
      </c>
      <c r="PB10" s="102">
        <f t="shared" si="50"/>
        <v>1.4861245698585004</v>
      </c>
      <c r="PC10" s="102">
        <f t="shared" si="51"/>
        <v>1.4242734839190001</v>
      </c>
      <c r="PD10" s="102">
        <f t="shared" si="52"/>
        <v>1.4716190271729377</v>
      </c>
      <c r="PE10" s="102">
        <f t="shared" si="53"/>
        <v>1.4412953956025627</v>
      </c>
      <c r="PF10" s="102">
        <f t="shared" si="54"/>
        <v>1.6705260000000002</v>
      </c>
      <c r="PG10" s="102">
        <f t="shared" si="55"/>
        <v>1.4242734839190001</v>
      </c>
      <c r="PH10" s="102">
        <f t="shared" si="56"/>
        <v>1.4242734839190001</v>
      </c>
      <c r="PI10" s="102">
        <f t="shared" si="57"/>
        <v>1.4296185580730629</v>
      </c>
      <c r="PJ10" s="102">
        <f t="shared" si="58"/>
        <v>1.4324092239600006</v>
      </c>
      <c r="PK10" s="102">
        <f t="shared" si="59"/>
        <v>1.4338351952368715</v>
      </c>
      <c r="PL10" s="102">
        <f t="shared" si="60"/>
        <v>1.4397577547254692</v>
      </c>
      <c r="PM10" s="102">
        <f t="shared" si="61"/>
        <v>1.4310028237817811</v>
      </c>
      <c r="PN10" s="102">
        <f t="shared" si="62"/>
        <v>1.4382437448307501</v>
      </c>
      <c r="PO10" s="102">
        <f t="shared" si="63"/>
        <v>1.4324092239600006</v>
      </c>
      <c r="PP10" s="102">
        <f t="shared" si="64"/>
        <v>1.4310028237817811</v>
      </c>
      <c r="PQ10" s="102">
        <f t="shared" si="65"/>
        <v>1.4324092239600006</v>
      </c>
      <c r="PR10" s="102">
        <f t="shared" si="66"/>
        <v>1.4242734839190001</v>
      </c>
      <c r="PS10" s="102">
        <f t="shared" si="67"/>
        <v>1.4242734839190001</v>
      </c>
      <c r="PT10" s="102">
        <f t="shared" si="68"/>
        <v>1.4324092239600006</v>
      </c>
      <c r="PU10" s="102">
        <f t="shared" si="69"/>
        <v>1.4269076250000003</v>
      </c>
      <c r="PV10" s="102">
        <f t="shared" si="70"/>
        <v>1.4324092239600006</v>
      </c>
      <c r="PW10" s="102">
        <f t="shared" si="71"/>
        <v>0</v>
      </c>
      <c r="PX10" s="102">
        <f t="shared" si="72"/>
        <v>9.1694983428665804</v>
      </c>
      <c r="PY10" s="102">
        <f t="shared" si="73"/>
        <v>0</v>
      </c>
      <c r="PZ10" s="102">
        <f t="shared" si="74"/>
        <v>10.944622445109863</v>
      </c>
      <c r="QA10" s="102">
        <f t="shared" si="75"/>
        <v>0</v>
      </c>
      <c r="QB10" s="102">
        <f t="shared" si="76"/>
        <v>0</v>
      </c>
      <c r="QC10" s="102">
        <f t="shared" si="77"/>
        <v>0</v>
      </c>
      <c r="QD10" s="102">
        <f t="shared" si="78"/>
        <v>0</v>
      </c>
      <c r="QE10" s="102">
        <f t="shared" si="79"/>
        <v>0</v>
      </c>
      <c r="QF10" s="102">
        <f t="shared" si="80"/>
        <v>0</v>
      </c>
      <c r="QG10" s="102">
        <f t="shared" si="81"/>
        <v>3.2561764289999999</v>
      </c>
      <c r="QH10" s="102">
        <f t="shared" si="82"/>
        <v>0</v>
      </c>
      <c r="QI10" s="102">
        <f t="shared" si="83"/>
        <v>4.6116562822159839</v>
      </c>
      <c r="QJ10" s="102">
        <f t="shared" si="84"/>
        <v>0</v>
      </c>
      <c r="QK10" s="102">
        <f t="shared" si="85"/>
        <v>0</v>
      </c>
      <c r="QL10" s="102">
        <f t="shared" si="86"/>
        <v>0</v>
      </c>
      <c r="QM10" s="102">
        <f t="shared" si="87"/>
        <v>0</v>
      </c>
      <c r="QN10" s="102">
        <f t="shared" si="88"/>
        <v>7.3314498689137411</v>
      </c>
      <c r="QO10" s="102">
        <f t="shared" si="89"/>
        <v>6.7527801210025364</v>
      </c>
      <c r="QP10" s="102">
        <f t="shared" si="90"/>
        <v>0</v>
      </c>
      <c r="QQ10" s="102">
        <f t="shared" si="91"/>
        <v>0</v>
      </c>
      <c r="QR10" s="102">
        <f t="shared" si="92"/>
        <v>0</v>
      </c>
      <c r="QS10" s="102">
        <f t="shared" si="93"/>
        <v>3.3832697771499545</v>
      </c>
      <c r="QT10" s="102">
        <f t="shared" si="94"/>
        <v>0</v>
      </c>
      <c r="QU10" s="102">
        <f t="shared" si="95"/>
        <v>0</v>
      </c>
      <c r="QV10" s="102">
        <f t="shared" si="96"/>
        <v>6.1871684667320013</v>
      </c>
      <c r="QW10" s="102">
        <f t="shared" si="97"/>
        <v>0</v>
      </c>
      <c r="QX10" s="102">
        <f t="shared" si="105"/>
        <v>19.758061610291819</v>
      </c>
      <c r="QY10" s="102">
        <f t="shared" si="98"/>
        <v>28.985836041140267</v>
      </c>
      <c r="QZ10" s="102">
        <f t="shared" si="98"/>
        <v>19.796630043960008</v>
      </c>
      <c r="RA10" s="102">
        <f t="shared" si="98"/>
        <v>30.665217570109867</v>
      </c>
      <c r="RB10" s="102">
        <f t="shared" si="98"/>
        <v>19.816337698273685</v>
      </c>
      <c r="RC10" s="102">
        <f t="shared" si="98"/>
        <v>19.796630043960008</v>
      </c>
      <c r="RD10" s="102">
        <f t="shared" si="98"/>
        <v>20.539003670608505</v>
      </c>
      <c r="RE10" s="102">
        <f t="shared" si="98"/>
        <v>19.684189944419</v>
      </c>
      <c r="RF10" s="102">
        <f t="shared" si="98"/>
        <v>20.338529631954192</v>
      </c>
      <c r="RG10" s="102">
        <f t="shared" si="98"/>
        <v>19.919441493071314</v>
      </c>
      <c r="RH10" s="102">
        <f t="shared" si="98"/>
        <v>26.343702429</v>
      </c>
      <c r="RI10" s="102">
        <f t="shared" si="98"/>
        <v>19.684189944419</v>
      </c>
      <c r="RJ10" s="102">
        <f t="shared" si="98"/>
        <v>24.295846226634985</v>
      </c>
      <c r="RK10" s="102">
        <f t="shared" si="98"/>
        <v>19.758061610291819</v>
      </c>
      <c r="RL10" s="102">
        <f t="shared" si="98"/>
        <v>19.796630043960008</v>
      </c>
      <c r="RM10" s="102">
        <f t="shared" si="98"/>
        <v>19.816337698273685</v>
      </c>
      <c r="RN10" s="102">
        <f t="shared" si="98"/>
        <v>19.8981905076161</v>
      </c>
      <c r="RO10" s="102">
        <f t="shared" si="98"/>
        <v>27.108642741179896</v>
      </c>
      <c r="RP10" s="102">
        <f t="shared" si="98"/>
        <v>26.630046235458288</v>
      </c>
      <c r="RQ10" s="102">
        <f t="shared" si="98"/>
        <v>19.796630043960008</v>
      </c>
      <c r="RR10" s="102">
        <f t="shared" si="98"/>
        <v>19.777192872266156</v>
      </c>
      <c r="RS10" s="102">
        <f t="shared" si="98"/>
        <v>19.796630043960008</v>
      </c>
      <c r="RT10" s="102">
        <f t="shared" si="98"/>
        <v>23.067459721568955</v>
      </c>
      <c r="RU10" s="102">
        <f t="shared" si="98"/>
        <v>19.684189944419</v>
      </c>
      <c r="RV10" s="102">
        <f t="shared" si="98"/>
        <v>19.796630043960008</v>
      </c>
      <c r="RW10" s="102">
        <f t="shared" si="98"/>
        <v>25.907763591732007</v>
      </c>
      <c r="RX10" s="102">
        <f t="shared" si="98"/>
        <v>19.796630043960008</v>
      </c>
      <c r="RY10" s="102">
        <f t="shared" si="106"/>
        <v>26.659553530500009</v>
      </c>
      <c r="RZ10" s="102">
        <f t="shared" si="107"/>
        <v>26.73818545896264</v>
      </c>
      <c r="SA10" s="102">
        <f t="shared" si="108"/>
        <v>26.711593920000009</v>
      </c>
      <c r="SB10" s="102">
        <f t="shared" si="109"/>
        <v>26.609000000000005</v>
      </c>
      <c r="SC10" s="102">
        <f t="shared" si="110"/>
        <v>26.73818545896264</v>
      </c>
      <c r="SD10" s="102">
        <f t="shared" si="111"/>
        <v>26.711593920000009</v>
      </c>
      <c r="SE10" s="102">
        <f t="shared" si="112"/>
        <v>27.713278692000006</v>
      </c>
      <c r="SF10" s="102">
        <f t="shared" si="113"/>
        <v>26.559878488000003</v>
      </c>
      <c r="SG10" s="102">
        <f t="shared" si="114"/>
        <v>27.442779061500005</v>
      </c>
      <c r="SH10" s="102">
        <f t="shared" si="115"/>
        <v>26.877303414500009</v>
      </c>
      <c r="SI10" s="102">
        <f t="shared" si="116"/>
        <v>23.688500000000001</v>
      </c>
      <c r="SJ10" s="102">
        <f t="shared" si="117"/>
        <v>26.559878488000003</v>
      </c>
      <c r="SK10" s="102">
        <f t="shared" si="118"/>
        <v>26.559878488000003</v>
      </c>
      <c r="SL10" s="102">
        <f t="shared" si="119"/>
        <v>26.659553530500009</v>
      </c>
      <c r="SM10" s="102">
        <f t="shared" si="120"/>
        <v>26.711593920000009</v>
      </c>
      <c r="SN10" s="102">
        <f t="shared" si="121"/>
        <v>26.73818545896264</v>
      </c>
      <c r="SO10" s="102">
        <f t="shared" si="122"/>
        <v>26.848629458750008</v>
      </c>
      <c r="SP10" s="102">
        <f t="shared" si="123"/>
        <v>26.68536734325</v>
      </c>
      <c r="SQ10" s="102">
        <f t="shared" si="124"/>
        <v>26.820396174000006</v>
      </c>
      <c r="SR10" s="102">
        <f t="shared" si="125"/>
        <v>26.711593920000009</v>
      </c>
      <c r="SS10" s="102">
        <f t="shared" si="126"/>
        <v>26.68536734325</v>
      </c>
      <c r="ST10" s="102">
        <f t="shared" si="127"/>
        <v>26.711593920000009</v>
      </c>
      <c r="SU10" s="102">
        <f t="shared" si="128"/>
        <v>26.559878488000003</v>
      </c>
      <c r="SV10" s="102">
        <f t="shared" si="129"/>
        <v>26.559878488000003</v>
      </c>
      <c r="SW10" s="102">
        <f t="shared" si="130"/>
        <v>26.711593920000009</v>
      </c>
      <c r="SX10" s="102">
        <f t="shared" si="131"/>
        <v>26.609000000000005</v>
      </c>
      <c r="SY10" s="102">
        <f t="shared" si="132"/>
        <v>26.711593920000009</v>
      </c>
    </row>
    <row r="11" spans="1:519" s="112" customFormat="1" ht="15" customHeight="1" x14ac:dyDescent="0.2">
      <c r="A11" s="9" t="s">
        <v>99</v>
      </c>
      <c r="B11" s="9" t="s">
        <v>42</v>
      </c>
      <c r="C11" s="11">
        <v>100310586</v>
      </c>
      <c r="D11" s="10" t="s">
        <v>145</v>
      </c>
      <c r="E11" s="11" t="s">
        <v>175</v>
      </c>
      <c r="F11" s="115" t="s">
        <v>81</v>
      </c>
      <c r="G11" s="11">
        <v>24</v>
      </c>
      <c r="H11" s="11" t="s">
        <v>46</v>
      </c>
      <c r="I11" s="115" t="s">
        <v>133</v>
      </c>
      <c r="J11" s="11" t="s">
        <v>133</v>
      </c>
      <c r="K11" s="116" t="s">
        <v>133</v>
      </c>
      <c r="L11" s="11" t="s">
        <v>133</v>
      </c>
      <c r="M11" s="11" t="s">
        <v>19</v>
      </c>
      <c r="N11" s="117" t="s">
        <v>70</v>
      </c>
      <c r="O11" s="117" t="s">
        <v>144</v>
      </c>
      <c r="P11" s="117">
        <v>1</v>
      </c>
      <c r="Q11" s="117" t="s">
        <v>20</v>
      </c>
      <c r="R11" s="117" t="s">
        <v>21</v>
      </c>
      <c r="S11" s="118">
        <v>0.125</v>
      </c>
      <c r="T11" s="123">
        <v>7.8E-2</v>
      </c>
      <c r="U11" s="166" t="s">
        <v>369</v>
      </c>
      <c r="V11" s="124">
        <v>0.1119</v>
      </c>
      <c r="W11" s="124">
        <v>9.5899999999999999E-2</v>
      </c>
      <c r="X11" s="124"/>
      <c r="Y11" s="124">
        <v>0.19</v>
      </c>
      <c r="Z11" s="124">
        <v>0.27</v>
      </c>
      <c r="AA11" s="124">
        <v>0.2</v>
      </c>
      <c r="AB11" s="120">
        <v>0.28999999999999998</v>
      </c>
      <c r="AC11" s="124">
        <v>0.20499999999999999</v>
      </c>
      <c r="AD11" s="124">
        <v>0.2</v>
      </c>
      <c r="AE11" s="124">
        <v>0.2</v>
      </c>
      <c r="AF11" s="124">
        <v>0.17</v>
      </c>
      <c r="AG11" s="120">
        <v>0.21</v>
      </c>
      <c r="AH11" s="124">
        <v>0.23</v>
      </c>
      <c r="AI11" s="120">
        <v>0.27</v>
      </c>
      <c r="AJ11" s="124">
        <v>0.17</v>
      </c>
      <c r="AK11" s="124">
        <v>0.17</v>
      </c>
      <c r="AL11" s="124">
        <v>0.19</v>
      </c>
      <c r="AM11" s="124">
        <v>0.2</v>
      </c>
      <c r="AN11" s="124">
        <v>0.20499999999999999</v>
      </c>
      <c r="AO11" s="120">
        <v>0.27</v>
      </c>
      <c r="AP11" s="120">
        <v>0.25</v>
      </c>
      <c r="AQ11" s="120">
        <v>0.22</v>
      </c>
      <c r="AR11" s="124">
        <v>0.2</v>
      </c>
      <c r="AS11" s="120">
        <v>0.25</v>
      </c>
      <c r="AT11" s="124">
        <v>0.2</v>
      </c>
      <c r="AU11" s="120">
        <v>0.27</v>
      </c>
      <c r="AV11" s="120">
        <v>0.25</v>
      </c>
      <c r="AW11" s="120">
        <v>0.26</v>
      </c>
      <c r="AX11" s="124">
        <v>0.18</v>
      </c>
      <c r="AY11" s="124">
        <v>0.2</v>
      </c>
      <c r="AZ11" s="124">
        <v>0.04</v>
      </c>
      <c r="BA11" s="124">
        <v>0.04</v>
      </c>
      <c r="BB11" s="124">
        <v>0.04</v>
      </c>
      <c r="BC11" s="124">
        <v>0.04</v>
      </c>
      <c r="BD11" s="124">
        <v>0.04</v>
      </c>
      <c r="BE11" s="124">
        <v>0.04</v>
      </c>
      <c r="BF11" s="124">
        <v>0.04</v>
      </c>
      <c r="BG11" s="124">
        <v>0.04</v>
      </c>
      <c r="BH11" s="124">
        <v>0.04</v>
      </c>
      <c r="BI11" s="124">
        <v>0.04</v>
      </c>
      <c r="BJ11" s="124">
        <v>0.27</v>
      </c>
      <c r="BK11" s="124">
        <v>0.04</v>
      </c>
      <c r="BL11" s="124">
        <v>0.04</v>
      </c>
      <c r="BM11" s="124">
        <v>0.04</v>
      </c>
      <c r="BN11" s="124">
        <v>0.04</v>
      </c>
      <c r="BO11" s="124">
        <v>0.04</v>
      </c>
      <c r="BP11" s="124">
        <v>0.04</v>
      </c>
      <c r="BQ11" s="124">
        <v>0.04</v>
      </c>
      <c r="BR11" s="124">
        <v>0.04</v>
      </c>
      <c r="BS11" s="124">
        <v>0.04</v>
      </c>
      <c r="BT11" s="124">
        <v>0.04</v>
      </c>
      <c r="BU11" s="124">
        <v>0.04</v>
      </c>
      <c r="BV11" s="124">
        <v>0.04</v>
      </c>
      <c r="BW11" s="124">
        <v>0.04</v>
      </c>
      <c r="BX11" s="124">
        <v>0.04</v>
      </c>
      <c r="BY11" s="124">
        <v>0.04</v>
      </c>
      <c r="BZ11" s="124">
        <v>0.04</v>
      </c>
      <c r="CA11" s="120" t="s">
        <v>369</v>
      </c>
      <c r="CB11" s="120">
        <v>0.27</v>
      </c>
      <c r="CC11" s="120" t="s">
        <v>369</v>
      </c>
      <c r="CD11" s="120">
        <v>0.28999999999999998</v>
      </c>
      <c r="CE11" s="120" t="s">
        <v>369</v>
      </c>
      <c r="CF11" s="120" t="s">
        <v>369</v>
      </c>
      <c r="CG11" s="120" t="s">
        <v>369</v>
      </c>
      <c r="CH11" s="120" t="s">
        <v>369</v>
      </c>
      <c r="CI11" s="120" t="s">
        <v>369</v>
      </c>
      <c r="CJ11" s="120" t="s">
        <v>369</v>
      </c>
      <c r="CK11" s="120">
        <v>0.27</v>
      </c>
      <c r="CL11" s="120" t="s">
        <v>369</v>
      </c>
      <c r="CM11" s="120">
        <v>0.17</v>
      </c>
      <c r="CN11" s="120" t="s">
        <v>369</v>
      </c>
      <c r="CO11" s="120" t="s">
        <v>369</v>
      </c>
      <c r="CP11" s="120" t="s">
        <v>369</v>
      </c>
      <c r="CQ11" s="120" t="s">
        <v>369</v>
      </c>
      <c r="CR11" s="120">
        <v>0.25</v>
      </c>
      <c r="CS11" s="120">
        <v>0.22</v>
      </c>
      <c r="CT11" s="120" t="s">
        <v>369</v>
      </c>
      <c r="CU11" s="120" t="s">
        <v>369</v>
      </c>
      <c r="CV11" s="120" t="s">
        <v>369</v>
      </c>
      <c r="CW11" s="120">
        <v>0.12</v>
      </c>
      <c r="CX11" s="120" t="s">
        <v>369</v>
      </c>
      <c r="CY11" s="120" t="s">
        <v>369</v>
      </c>
      <c r="CZ11" s="120">
        <v>0.18</v>
      </c>
      <c r="DA11" s="120" t="s">
        <v>369</v>
      </c>
      <c r="DB11" s="120" t="s">
        <v>369</v>
      </c>
      <c r="DC11" s="120">
        <v>0.40770000000000001</v>
      </c>
      <c r="DD11" s="120" t="s">
        <v>369</v>
      </c>
      <c r="DE11" s="120">
        <v>0.51</v>
      </c>
      <c r="DF11" s="120" t="s">
        <v>369</v>
      </c>
      <c r="DG11" s="120" t="s">
        <v>369</v>
      </c>
      <c r="DH11" s="120" t="s">
        <v>369</v>
      </c>
      <c r="DI11" s="120" t="s">
        <v>369</v>
      </c>
      <c r="DJ11" s="120" t="s">
        <v>369</v>
      </c>
      <c r="DK11" s="120" t="s">
        <v>369</v>
      </c>
      <c r="DL11" s="120">
        <v>0.45</v>
      </c>
      <c r="DM11" s="120" t="s">
        <v>369</v>
      </c>
      <c r="DN11" s="120">
        <v>0.59640000000000004</v>
      </c>
      <c r="DO11" s="120" t="s">
        <v>369</v>
      </c>
      <c r="DP11" s="120" t="s">
        <v>369</v>
      </c>
      <c r="DQ11" s="120" t="s">
        <v>369</v>
      </c>
      <c r="DR11" s="120" t="s">
        <v>369</v>
      </c>
      <c r="DS11" s="120">
        <v>0.27439999999999998</v>
      </c>
      <c r="DT11" s="120">
        <v>0.39169999999999999</v>
      </c>
      <c r="DU11" s="120" t="s">
        <v>369</v>
      </c>
      <c r="DV11" s="120" t="s">
        <v>369</v>
      </c>
      <c r="DW11" s="120" t="s">
        <v>369</v>
      </c>
      <c r="DX11" s="120">
        <v>0.59640000000000004</v>
      </c>
      <c r="DY11" s="120" t="s">
        <v>369</v>
      </c>
      <c r="DZ11" s="120" t="s">
        <v>369</v>
      </c>
      <c r="EA11" s="120">
        <v>0.66490000000000005</v>
      </c>
      <c r="EB11" s="120" t="s">
        <v>369</v>
      </c>
      <c r="EC11" s="120" t="str">
        <f t="shared" si="0"/>
        <v>N/A</v>
      </c>
      <c r="ED11" s="120">
        <f t="shared" si="1"/>
        <v>0.85122191780821921</v>
      </c>
      <c r="EE11" s="120" t="str">
        <f t="shared" si="2"/>
        <v>N/A</v>
      </c>
      <c r="EF11" s="120">
        <f t="shared" si="3"/>
        <v>1.0416901408450707</v>
      </c>
      <c r="EG11" s="120" t="str">
        <f t="shared" si="4"/>
        <v>N/A</v>
      </c>
      <c r="EH11" s="120" t="str">
        <f t="shared" si="5"/>
        <v>N/A</v>
      </c>
      <c r="EI11" s="120" t="str">
        <f t="shared" si="6"/>
        <v>N/A</v>
      </c>
      <c r="EJ11" s="120" t="str">
        <f t="shared" si="7"/>
        <v>N/A</v>
      </c>
      <c r="EK11" s="120" t="str">
        <f t="shared" si="8"/>
        <v>N/A</v>
      </c>
      <c r="EL11" s="120" t="str">
        <f t="shared" si="9"/>
        <v>N/A</v>
      </c>
      <c r="EM11" s="120">
        <f t="shared" si="10"/>
        <v>0.44999999999999996</v>
      </c>
      <c r="EN11" s="120" t="str">
        <f t="shared" si="11"/>
        <v>N/A</v>
      </c>
      <c r="EO11" s="120">
        <f t="shared" si="12"/>
        <v>0.59640000000000004</v>
      </c>
      <c r="EP11" s="120" t="str">
        <f t="shared" si="13"/>
        <v>N/A</v>
      </c>
      <c r="EQ11" s="120" t="str">
        <f t="shared" si="13"/>
        <v>N/A</v>
      </c>
      <c r="ER11" s="120" t="str">
        <f t="shared" si="13"/>
        <v>N/A</v>
      </c>
      <c r="ES11" s="120" t="str">
        <f t="shared" si="13"/>
        <v>N/A</v>
      </c>
      <c r="ET11" s="120">
        <f t="shared" si="13"/>
        <v>0.63123199999999979</v>
      </c>
      <c r="EU11" s="120">
        <f t="shared" si="13"/>
        <v>0.71286153846153821</v>
      </c>
      <c r="EV11" s="120" t="str">
        <f t="shared" si="13"/>
        <v>N/A</v>
      </c>
      <c r="EW11" s="120" t="str">
        <f t="shared" si="13"/>
        <v>N/A</v>
      </c>
      <c r="EX11" s="120" t="str">
        <f t="shared" si="13"/>
        <v>N/A</v>
      </c>
      <c r="EY11" s="120">
        <f t="shared" si="13"/>
        <v>0.74152727272727259</v>
      </c>
      <c r="EZ11" s="120" t="str">
        <f t="shared" si="13"/>
        <v>N/A</v>
      </c>
      <c r="FA11" s="120" t="str">
        <f t="shared" si="13"/>
        <v>N/A</v>
      </c>
      <c r="FB11" s="120">
        <f t="shared" si="13"/>
        <v>0.94915121951219494</v>
      </c>
      <c r="FC11" s="120" t="str">
        <f t="shared" si="13"/>
        <v>N/A</v>
      </c>
      <c r="FD11" s="122">
        <f>IF(Y11&gt;VLOOKUP(LEFT(FD$5,2),'%ICMS'!$B:$I,8,0),1-((1-VLOOKUP(LEFT(FD$5,2),'%ICMS'!$B:$I,8,0))/(1-AZ11)),1-((1-Y11)/(1-AZ11)))</f>
        <v>0.15624999999999989</v>
      </c>
      <c r="FE11" s="122">
        <f>IF(Z11&gt;VLOOKUP(LEFT(FE$5,2),'%ICMS'!$B:$I,8,0),1-((1-VLOOKUP(LEFT(FE$5,2),'%ICMS'!$B:$I,8,0))/(1-BA11)),1-((1-Z11)/(1-BA11)))</f>
        <v>0.17187499999999989</v>
      </c>
      <c r="FF11" s="122">
        <f>IF(AA11&gt;VLOOKUP(LEFT(FF$5,2),'%ICMS'!$B:$I,8,0),1-((1-VLOOKUP(LEFT(FF$5,2),'%ICMS'!$B:$I,8,0))/(1-BB11)),1-((1-AA11)/(1-BB11)))</f>
        <v>0.16666666666666663</v>
      </c>
      <c r="FG11" s="122">
        <f>IF(AB11&gt;VLOOKUP(LEFT(FG$5,2),'%ICMS'!$B:$I,8,0),1-((1-VLOOKUP(LEFT(FG$5,2),'%ICMS'!$B:$I,8,0))/(1-BC11)),1-((1-AB11)/(1-BC11)))</f>
        <v>0.14583333333333326</v>
      </c>
      <c r="FH11" s="122">
        <f>IF(AC11&gt;VLOOKUP(LEFT(FH$5,2),'%ICMS'!$B:$I,8,0),1-((1-VLOOKUP(LEFT(FH$5,2),'%ICMS'!$B:$I,8,0))/(1-BD11)),1-((1-AC11)/(1-BD11)))</f>
        <v>0.17187499999999989</v>
      </c>
      <c r="FI11" s="122">
        <f>IF(AD11&gt;VLOOKUP(LEFT(FI$5,2),'%ICMS'!$B:$I,8,0),1-((1-VLOOKUP(LEFT(FI$5,2),'%ICMS'!$B:$I,8,0))/(1-BE11)),1-((1-AD11)/(1-BE11)))</f>
        <v>0.16666666666666663</v>
      </c>
      <c r="FJ11" s="122">
        <f>IF(AE11&gt;VLOOKUP(LEFT(FJ$5,2),'%ICMS'!$B:$I,8,0),1-((1-VLOOKUP(LEFT(FJ$5,2),'%ICMS'!$B:$I,8,0))/(1-BF11)),1-((1-AE11)/(1-BF11)))</f>
        <v>0.13541666666666663</v>
      </c>
      <c r="FK11" s="122">
        <f>IF(AF11&gt;VLOOKUP(LEFT(FK$5,2),'%ICMS'!$B:$I,8,0),1-((1-VLOOKUP(LEFT(FK$5,2),'%ICMS'!$B:$I,8,0))/(1-BG11)),1-((1-AF11)/(1-BG11)))</f>
        <v>0.13541666666666663</v>
      </c>
      <c r="FL11" s="122">
        <f>IF(AG11&gt;VLOOKUP(LEFT(FL$5,2),'%ICMS'!$B:$I,8,0),1-((1-VLOOKUP(LEFT(FL$5,2),'%ICMS'!$B:$I,8,0))/(1-BH11)),1-((1-AG11)/(1-BH11)))</f>
        <v>0.15624999999999989</v>
      </c>
      <c r="FM11" s="122">
        <f>IF(AH11&gt;VLOOKUP(LEFT(FM$5,2),'%ICMS'!$B:$I,8,0),1-((1-VLOOKUP(LEFT(FM$5,2),'%ICMS'!$B:$I,8,0))/(1-BI11)),1-((1-AH11)/(1-BI11)))</f>
        <v>0.19791666666666663</v>
      </c>
      <c r="FN11" s="122">
        <f t="shared" si="15"/>
        <v>0</v>
      </c>
      <c r="FO11" s="122">
        <f>IF(AJ11&gt;VLOOKUP(LEFT(FO$5,2),'%ICMS'!$B:$I,8,0),1-((1-VLOOKUP(LEFT(FO$5,2),'%ICMS'!$B:$I,8,0))/(1-BK11)),1-((1-AJ11)/(1-BK11)))</f>
        <v>0.13541666666666663</v>
      </c>
      <c r="FP11" s="122">
        <f>IF(AK11&gt;VLOOKUP(LEFT(FP$5,2),'%ICMS'!$B:$I,8,0),1-((1-VLOOKUP(LEFT(FP$5,2),'%ICMS'!$B:$I,8,0))/(1-BL11)),1-((1-AK11)/(1-BL11)))</f>
        <v>0.13541666666666663</v>
      </c>
      <c r="FQ11" s="122">
        <f>IF(AL11&gt;VLOOKUP(LEFT(FQ$5,2),'%ICMS'!$B:$I,8,0),1-((1-VLOOKUP(LEFT(FQ$5,2),'%ICMS'!$B:$I,8,0))/(1-BM11)),1-((1-AL11)/(1-BM11)))</f>
        <v>0.15624999999999989</v>
      </c>
      <c r="FR11" s="122">
        <f>IF(AM11&gt;VLOOKUP(LEFT(FR$5,2),'%ICMS'!$B:$I,8,0),1-((1-VLOOKUP(LEFT(FR$5,2),'%ICMS'!$B:$I,8,0))/(1-BN11)),1-((1-AM11)/(1-BN11)))</f>
        <v>0.16666666666666663</v>
      </c>
      <c r="FS11" s="122">
        <f>IF(AN11&gt;VLOOKUP(LEFT(FS$5,2),'%ICMS'!$B:$I,8,0),1-((1-VLOOKUP(LEFT(FS$5,2),'%ICMS'!$B:$I,8,0))/(1-BO11)),1-((1-AN11)/(1-BO11)))</f>
        <v>0.17187499999999989</v>
      </c>
      <c r="FT11" s="122">
        <f>IF(AO11&gt;VLOOKUP(LEFT(FT$5,2),'%ICMS'!$B:$I,8,0),1-((1-VLOOKUP(LEFT(FT$5,2),'%ICMS'!$B:$I,8,0))/(1-BP11)),1-((1-AO11)/(1-BP11)))</f>
        <v>0.19270833333333326</v>
      </c>
      <c r="FU11" s="122">
        <f>IF(AP11&gt;VLOOKUP(LEFT(FU$5,2),'%ICMS'!$B:$I,8,0),1-((1-VLOOKUP(LEFT(FU$5,2),'%ICMS'!$B:$I,8,0))/(1-BQ11)),1-((1-AP11)/(1-BQ11)))</f>
        <v>0.16145833333333337</v>
      </c>
      <c r="FV11" s="122">
        <f>IF(AQ11&gt;VLOOKUP(LEFT(FV$5,2),'%ICMS'!$B:$I,8,0),1-((1-VLOOKUP(LEFT(FV$5,2),'%ICMS'!$B:$I,8,0))/(1-BR11)),1-((1-AQ11)/(1-BR11)))</f>
        <v>0.18749999999999989</v>
      </c>
      <c r="FW11" s="122">
        <f>IF(AR11&gt;VLOOKUP(LEFT(FW$5,2),'%ICMS'!$B:$I,8,0),1-((1-VLOOKUP(LEFT(FW$5,2),'%ICMS'!$B:$I,8,0))/(1-BS11)),1-((1-AR11)/(1-BS11)))</f>
        <v>0.16666666666666663</v>
      </c>
      <c r="FX11" s="122">
        <f>IF(AS11&gt;VLOOKUP(LEFT(FX$5,2),'%ICMS'!$B:$I,8,0),1-((1-VLOOKUP(LEFT(FX$5,2),'%ICMS'!$B:$I,8,0))/(1-BT11)),1-((1-AS11)/(1-BT11)))</f>
        <v>0.16145833333333337</v>
      </c>
      <c r="FY11" s="122">
        <f>IF(AT11&gt;VLOOKUP(LEFT(FY$5,2),'%ICMS'!$B:$I,8,0),1-((1-VLOOKUP(LEFT(FY$5,2),'%ICMS'!$B:$I,8,0))/(1-BU11)),1-((1-AT11)/(1-BU11)))</f>
        <v>0.16666666666666663</v>
      </c>
      <c r="FZ11" s="122">
        <f>IF(AU11&gt;VLOOKUP(LEFT(FZ$5,2),'%ICMS'!$B:$I,8,0),1-((1-VLOOKUP(LEFT(FZ$5,2),'%ICMS'!$B:$I,8,0))/(1-BV11)),1-((1-AU11)/(1-BV11)))</f>
        <v>0.13541666666666663</v>
      </c>
      <c r="GA11" s="122">
        <f>IF(AV11&gt;VLOOKUP(LEFT(GA$5,2),'%ICMS'!$B:$I,8,0),1-((1-VLOOKUP(LEFT(GA$5,2),'%ICMS'!$B:$I,8,0))/(1-BW11)),1-((1-AV11)/(1-BW11)))</f>
        <v>0.13541666666666663</v>
      </c>
      <c r="GB11" s="122">
        <f>IF(AW11&gt;VLOOKUP(LEFT(GB$5,2),'%ICMS'!$B:$I,8,0),1-((1-VLOOKUP(LEFT(GB$5,2),'%ICMS'!$B:$I,8,0))/(1-BX11)),1-((1-AW11)/(1-BX11)))</f>
        <v>0.16666666666666663</v>
      </c>
      <c r="GC11" s="122">
        <f>IF(AX11&gt;VLOOKUP(LEFT(GC$5,2),'%ICMS'!$B:$I,8,0),1-((1-VLOOKUP(LEFT(GC$5,2),'%ICMS'!$B:$I,8,0))/(1-BY11)),1-((1-AX11)/(1-BY11)))</f>
        <v>0.14583333333333326</v>
      </c>
      <c r="GD11" s="122">
        <f>IF(AY11&gt;VLOOKUP(LEFT(GD$5,2),'%ICMS'!$B:$I,8,0),1-((1-VLOOKUP(LEFT(GD$5,2),'%ICMS'!$B:$I,8,0))/(1-BZ11)),1-((1-AY11)/(1-BZ11)))</f>
        <v>0.16666666666666663</v>
      </c>
      <c r="GE11" s="103">
        <f>VLOOKUP($C11,'Preços 18%'!$B:$G,6,0)*IF($M11="Positiva",HLOOKUP(Y11,'Fatores PF (não CMED)'!$B$3:$P$15,MATCH("POSITIVA - POSITIVA",'Fatores PF (não CMED)'!$B$3:$B$15,0),0),IF($M11="Negativa",HLOOKUP(Y11,'Fatores PF (não CMED)'!$B$3:$P$15,MATCH("NEGATIVA - NEGATIVA",'Fatores PF (não CMED)'!$B$3:$B$15,0),0),IF($M11="Neutra",HLOOKUP(Y11,'Fatores PF (não CMED)'!$B$3:$P$15,MATCH("NEUTRA - NEUTRA",'Fatores PF (não CMED)'!$B$3:$B$15,0),0),"")))</f>
        <v>120.06916422</v>
      </c>
      <c r="GF11" s="102">
        <f>IFERROR(VLOOKUP($C11,'Preços 18%'!$B:$G,6,0)*IF($M11="Positiva",HLOOKUP(Z11,'Fatores PF (não CMED)'!$B$3:$P$15,MATCH("POSITIVA - POSITIVA",'Fatores PF (não CMED)'!$B$3:$B$15,0),0),IF($M11="Negativa",HLOOKUP(Z11,'Fatores PF (não CMED)'!$B$3:$P$15,MATCH("NEGATIVA - NEGATIVA",'Fatores PF (não CMED)'!$B$3:$B$15,0),0),IF($M11="Neutra",HLOOKUP(Z11,'Fatores PF (não CMED)'!$B$3:$P$15,MATCH("NEUTRA - NEUTRA",'Fatores PF (não CMED)'!$B$3:$B$15,0),0),""))),VLOOKUP($C11,'Preços 18%'!$B:$G,6,0)*HLOOKUP(VLOOKUP(LEFT(GF$5,2),'%ICMS'!$B:$I,8,0),'Fatores PF (não CMED)'!$B$3:$P$15,MATCH("NEGATIVA - NEGATIVA",'Fatores PF (não CMED)'!$B$3:$B$15,0),0))</f>
        <v>122.69544416206824</v>
      </c>
      <c r="GG11" s="103">
        <f>VLOOKUP($C11,'Preços 18%'!$B:$G,6,0)*IF($M11="Positiva",HLOOKUP(AA11,'Fatores PF (não CMED)'!$B$3:$P$15,MATCH("POSITIVA - POSITIVA",'Fatores PF (não CMED)'!$B$3:$B$15,0),0),IF($M11="Negativa",HLOOKUP(AA11,'Fatores PF (não CMED)'!$B$3:$P$15,MATCH("NEGATIVA - NEGATIVA",'Fatores PF (não CMED)'!$B$3:$B$15,0),0),IF($M11="Neutra",HLOOKUP(AA11,'Fatores PF (não CMED)'!$B$3:$P$15,MATCH("NEUTRA - NEUTRA",'Fatores PF (não CMED)'!$B$3:$B$15,0),0),"")))</f>
        <v>121.80733776000001</v>
      </c>
      <c r="GH11" s="102">
        <f>IFERROR(VLOOKUP($C11,'Preços 18%'!$B:$G,6,0)*IF($M11="Positiva",HLOOKUP(AB11,'Fatores PF (não CMED)'!$B$3:$P$15,MATCH("POSITIVA - POSITIVA",'Fatores PF (não CMED)'!$B$3:$B$15,0),0),IF($M11="Negativa",HLOOKUP(AB11,'Fatores PF (não CMED)'!$B$3:$P$15,MATCH("NEGATIVA - NEGATIVA",'Fatores PF (não CMED)'!$B$3:$B$15,0),0),IF($M11="Neutra",HLOOKUP(AB11,'Fatores PF (não CMED)'!$B$3:$P$15,MATCH("NEUTRA - NEUTRA",'Fatores PF (não CMED)'!$B$3:$B$15,0),0),""))),VLOOKUP($C11,'Preços 18%'!$B:$G,6,0)*HLOOKUP(VLOOKUP(LEFT(GH$5,2),'%ICMS'!$B:$I,8,0),'Fatores PF (não CMED)'!$B$3:$P$15,MATCH("NEGATIVA - NEGATIVA",'Fatores PF (não CMED)'!$B$3:$B$15,0),0))</f>
        <v>118.38</v>
      </c>
      <c r="GI11" s="103">
        <f>VLOOKUP($C11,'Preços 18%'!$B:$G,6,0)*IF($M11="Positiva",HLOOKUP(AC11,'Fatores PF (não CMED)'!$B$3:$P$15,MATCH("POSITIVA - POSITIVA",'Fatores PF (não CMED)'!$B$3:$B$15,0),0),IF($M11="Negativa",HLOOKUP(AC11,'Fatores PF (não CMED)'!$B$3:$P$15,MATCH("NEGATIVA - NEGATIVA",'Fatores PF (não CMED)'!$B$3:$B$15,0),0),IF($M11="Neutra",HLOOKUP(AC11,'Fatores PF (não CMED)'!$B$3:$P$15,MATCH("NEUTRA - NEUTRA",'Fatores PF (não CMED)'!$B$3:$B$15,0),0),"")))</f>
        <v>122.69544416206824</v>
      </c>
      <c r="GJ11" s="103">
        <f>VLOOKUP($C11,'Preços 18%'!$B:$G,6,0)*IF($M11="Positiva",HLOOKUP(AD11,'Fatores PF (não CMED)'!$B$3:$P$15,MATCH("POSITIVA - POSITIVA",'Fatores PF (não CMED)'!$B$3:$B$15,0),0),IF($M11="Negativa",HLOOKUP(AD11,'Fatores PF (não CMED)'!$B$3:$P$15,MATCH("NEGATIVA - NEGATIVA",'Fatores PF (não CMED)'!$B$3:$B$15,0),0),IF($M11="Neutra",HLOOKUP(AD11,'Fatores PF (não CMED)'!$B$3:$P$15,MATCH("NEUTRA - NEUTRA",'Fatores PF (não CMED)'!$B$3:$B$15,0),0),"")))</f>
        <v>121.80733776000001</v>
      </c>
      <c r="GK11" s="103">
        <f>VLOOKUP($C11,'Preços 18%'!$B:$G,6,0)*IF($M11="Positiva",HLOOKUP(AE11,'Fatores PF (não CMED)'!$B$3:$P$15,MATCH("POSITIVA - POSITIVA",'Fatores PF (não CMED)'!$B$3:$B$15,0),0),IF($M11="Negativa",HLOOKUP(AE11,'Fatores PF (não CMED)'!$B$3:$P$15,MATCH("NEGATIVA - NEGATIVA",'Fatores PF (não CMED)'!$B$3:$B$15,0),0),IF($M11="Neutra",HLOOKUP(AE11,'Fatores PF (não CMED)'!$B$3:$P$15,MATCH("NEUTRA - NEUTRA",'Fatores PF (não CMED)'!$B$3:$B$15,0),0),"")))</f>
        <v>121.80733776000001</v>
      </c>
      <c r="GL11" s="103">
        <f>VLOOKUP($C11,'Preços 18%'!$B:$G,6,0)*IF($M11="Positiva",HLOOKUP(AF11,'Fatores PF (não CMED)'!$B$3:$P$15,MATCH("POSITIVA - POSITIVA",'Fatores PF (não CMED)'!$B$3:$B$15,0),0),IF($M11="Negativa",HLOOKUP(AF11,'Fatores PF (não CMED)'!$B$3:$P$15,MATCH("NEGATIVA - NEGATIVA",'Fatores PF (não CMED)'!$B$3:$B$15,0),0),IF($M11="Neutra",HLOOKUP(AF11,'Fatores PF (não CMED)'!$B$3:$P$15,MATCH("NEUTRA - NEUTRA",'Fatores PF (não CMED)'!$B$3:$B$15,0),0),"")))</f>
        <v>116.73783263999999</v>
      </c>
      <c r="GM11" s="103">
        <f>VLOOKUP($C11,'Preços 18%'!$B:$G,6,0)*IF($M11="Positiva",HLOOKUP(AG11,'Fatores PF (não CMED)'!$B$3:$P$15,MATCH("POSITIVA - POSITIVA",'Fatores PF (não CMED)'!$B$3:$B$15,0),0),IF($M11="Negativa",HLOOKUP(AG11,'Fatores PF (não CMED)'!$B$3:$P$15,MATCH("NEGATIVA - NEGATIVA",'Fatores PF (não CMED)'!$B$3:$B$15,0),0),IF($M11="Neutra",HLOOKUP(AG11,'Fatores PF (não CMED)'!$B$3:$P$15,MATCH("NEUTRA - NEUTRA",'Fatores PF (não CMED)'!$B$3:$B$15,0),0),"")))</f>
        <v>123.59665146</v>
      </c>
      <c r="GN11" s="103">
        <f>VLOOKUP($C11,'Preços 18%'!$B:$G,6,0)*IF($M11="Positiva",HLOOKUP(AH11,'Fatores PF (não CMED)'!$B$3:$P$15,MATCH("POSITIVA - POSITIVA",'Fatores PF (não CMED)'!$B$3:$B$15,0),0),IF($M11="Negativa",HLOOKUP(AH11,'Fatores PF (não CMED)'!$B$3:$P$15,MATCH("NEGATIVA - NEGATIVA",'Fatores PF (não CMED)'!$B$3:$B$15,0),0),IF($M11="Neutra",HLOOKUP(AH11,'Fatores PF (não CMED)'!$B$3:$P$15,MATCH("NEUTRA - NEUTRA",'Fatores PF (não CMED)'!$B$3:$B$15,0),0),"")))</f>
        <v>127.33816974000001</v>
      </c>
      <c r="GO11" s="102">
        <f>IFERROR(VLOOKUP($C11,'Preços 18%'!$B:$G,6,0)*IF($M11="Positiva",HLOOKUP(AI11,'Fatores PF (não CMED)'!$B$3:$P$15,MATCH("POSITIVA - POSITIVA",'Fatores PF (não CMED)'!$B$3:$B$15,0),0),IF($M11="Negativa",HLOOKUP(AI11,'Fatores PF (não CMED)'!$B$3:$P$15,MATCH("NEGATIVA - NEGATIVA",'Fatores PF (não CMED)'!$B$3:$B$15,0),0),IF($M11="Neutra",HLOOKUP(AI11,'Fatores PF (não CMED)'!$B$3:$P$15,MATCH("NEUTRA - NEUTRA",'Fatores PF (não CMED)'!$B$3:$B$15,0),0),""))),VLOOKUP($C11,'Preços 18%'!$B:$G,6,0)*HLOOKUP(VLOOKUP(LEFT(GO$5,2),'%ICMS'!$B:$I,8,0),'Fatores PF (não CMED)'!$B$3:$P$15,MATCH("NEGATIVA - NEGATIVA",'Fatores PF (não CMED)'!$B$3:$B$15,0),0))</f>
        <v>118.38</v>
      </c>
      <c r="GP11" s="103">
        <f>VLOOKUP($C11,'Preços 18%'!$B:$G,6,0)*IF($M11="Positiva",HLOOKUP(AJ11,'Fatores PF (não CMED)'!$B$3:$P$15,MATCH("POSITIVA - POSITIVA",'Fatores PF (não CMED)'!$B$3:$B$15,0),0),IF($M11="Negativa",HLOOKUP(AJ11,'Fatores PF (não CMED)'!$B$3:$P$15,MATCH("NEGATIVA - NEGATIVA",'Fatores PF (não CMED)'!$B$3:$B$15,0),0),IF($M11="Neutra",HLOOKUP(AJ11,'Fatores PF (não CMED)'!$B$3:$P$15,MATCH("NEUTRA - NEUTRA",'Fatores PF (não CMED)'!$B$3:$B$15,0),0),"")))</f>
        <v>116.73783263999999</v>
      </c>
      <c r="GQ11" s="103">
        <f>VLOOKUP($C11,'Preços 18%'!$B:$G,6,0)*IF($M11="Positiva",HLOOKUP(AK11,'Fatores PF (não CMED)'!$B$3:$P$15,MATCH("POSITIVA - POSITIVA",'Fatores PF (não CMED)'!$B$3:$B$15,0),0),IF($M11="Negativa",HLOOKUP(AK11,'Fatores PF (não CMED)'!$B$3:$P$15,MATCH("NEGATIVA - NEGATIVA",'Fatores PF (não CMED)'!$B$3:$B$15,0),0),IF($M11="Neutra",HLOOKUP(AK11,'Fatores PF (não CMED)'!$B$3:$P$15,MATCH("NEUTRA - NEUTRA",'Fatores PF (não CMED)'!$B$3:$B$15,0),0),"")))</f>
        <v>116.73783263999999</v>
      </c>
      <c r="GR11" s="103">
        <f>VLOOKUP($C11,'Preços 18%'!$B:$G,6,0)*IF($M11="Positiva",HLOOKUP(AL11,'Fatores PF (não CMED)'!$B$3:$P$15,MATCH("POSITIVA - POSITIVA",'Fatores PF (não CMED)'!$B$3:$B$15,0),0),IF($M11="Negativa",HLOOKUP(AL11,'Fatores PF (não CMED)'!$B$3:$P$15,MATCH("NEGATIVA - NEGATIVA",'Fatores PF (não CMED)'!$B$3:$B$15,0),0),IF($M11="Neutra",HLOOKUP(AL11,'Fatores PF (não CMED)'!$B$3:$P$15,MATCH("NEUTRA - NEUTRA",'Fatores PF (não CMED)'!$B$3:$B$15,0),0),"")))</f>
        <v>120.06916422</v>
      </c>
      <c r="GS11" s="103">
        <f>VLOOKUP($C11,'Preços 18%'!$B:$G,6,0)*IF($M11="Positiva",HLOOKUP(AM11,'Fatores PF (não CMED)'!$B$3:$P$15,MATCH("POSITIVA - POSITIVA",'Fatores PF (não CMED)'!$B$3:$B$15,0),0),IF($M11="Negativa",HLOOKUP(AM11,'Fatores PF (não CMED)'!$B$3:$P$15,MATCH("NEGATIVA - NEGATIVA",'Fatores PF (não CMED)'!$B$3:$B$15,0),0),IF($M11="Neutra",HLOOKUP(AM11,'Fatores PF (não CMED)'!$B$3:$P$15,MATCH("NEUTRA - NEUTRA",'Fatores PF (não CMED)'!$B$3:$B$15,0),0),"")))</f>
        <v>121.80733776000001</v>
      </c>
      <c r="GT11" s="103">
        <f>VLOOKUP($C11,'Preços 18%'!$B:$G,6,0)*IF($M11="Positiva",HLOOKUP(AN11,'Fatores PF (não CMED)'!$B$3:$P$15,MATCH("POSITIVA - POSITIVA",'Fatores PF (não CMED)'!$B$3:$B$15,0),0),IF($M11="Negativa",HLOOKUP(AN11,'Fatores PF (não CMED)'!$B$3:$P$15,MATCH("NEGATIVA - NEGATIVA",'Fatores PF (não CMED)'!$B$3:$B$15,0),0),IF($M11="Neutra",HLOOKUP(AN11,'Fatores PF (não CMED)'!$B$3:$P$15,MATCH("NEUTRA - NEUTRA",'Fatores PF (não CMED)'!$B$3:$B$15,0),0),"")))</f>
        <v>122.69544416206824</v>
      </c>
      <c r="GU11" s="102">
        <f>IFERROR(VLOOKUP($C11,'Preços 18%'!$B:$G,6,0)*IF($M11="Positiva",HLOOKUP(AO11,'Fatores PF (não CMED)'!$B$3:$P$15,MATCH("POSITIVA - POSITIVA",'Fatores PF (não CMED)'!$B$3:$B$15,0),0),IF($M11="Negativa",HLOOKUP(AO11,'Fatores PF (não CMED)'!$B$3:$P$15,MATCH("NEGATIVA - NEGATIVA",'Fatores PF (não CMED)'!$B$3:$B$15,0),0),IF($M11="Neutra",HLOOKUP(AO11,'Fatores PF (não CMED)'!$B$3:$P$15,MATCH("NEUTRA - NEUTRA",'Fatores PF (não CMED)'!$B$3:$B$15,0),0),""))),VLOOKUP($C11,'Preços 18%'!$B:$G,6,0)*HLOOKUP(VLOOKUP(LEFT(GU$5,2),'%ICMS'!$B:$I,8,0),'Fatores PF (não CMED)'!$B$3:$P$15,MATCH("NEGATIVA - NEGATIVA",'Fatores PF (não CMED)'!$B$3:$B$15,0),0))</f>
        <v>126.38165934</v>
      </c>
      <c r="GV11" s="102">
        <f>IFERROR(VLOOKUP($C11,'Preços 18%'!$B:$G,6,0)*IF($M11="Positiva",HLOOKUP(AP11,'Fatores PF (não CMED)'!$B$3:$P$15,MATCH("POSITIVA - POSITIVA",'Fatores PF (não CMED)'!$B$3:$B$15,0),0),IF($M11="Negativa",HLOOKUP(AP11,'Fatores PF (não CMED)'!$B$3:$P$15,MATCH("NEGATIVA - NEGATIVA",'Fatores PF (não CMED)'!$B$3:$B$15,0),0),IF($M11="Neutra",HLOOKUP(AP11,'Fatores PF (não CMED)'!$B$3:$P$15,MATCH("NEUTRA - NEUTRA",'Fatores PF (não CMED)'!$B$3:$B$15,0),0),""))),VLOOKUP($C11,'Preços 18%'!$B:$G,6,0)*HLOOKUP(VLOOKUP(LEFT(GV$5,2),'%ICMS'!$B:$I,8,0),'Fatores PF (não CMED)'!$B$3:$P$15,MATCH("NEGATIVA - NEGATIVA",'Fatores PF (não CMED)'!$B$3:$B$15,0),0))</f>
        <v>120.93191766</v>
      </c>
      <c r="GW11" s="103">
        <f>VLOOKUP($C11,'Preços 18%'!$B:$G,6,0)*IF($M11="Positiva",HLOOKUP(AQ11,'Fatores PF (não CMED)'!$B$3:$P$15,MATCH("POSITIVA - POSITIVA",'Fatores PF (não CMED)'!$B$3:$B$15,0),0),IF($M11="Negativa",HLOOKUP(AQ11,'Fatores PF (não CMED)'!$B$3:$P$15,MATCH("NEGATIVA - NEGATIVA",'Fatores PF (não CMED)'!$B$3:$B$15,0),0),IF($M11="Neutra",HLOOKUP(AQ11,'Fatores PF (não CMED)'!$B$3:$P$15,MATCH("NEUTRA - NEUTRA",'Fatores PF (não CMED)'!$B$3:$B$15,0),0),"")))</f>
        <v>125.43947291999999</v>
      </c>
      <c r="GX11" s="103">
        <f>VLOOKUP($C11,'Preços 18%'!$B:$G,6,0)*IF($M11="Positiva",HLOOKUP(AR11,'Fatores PF (não CMED)'!$B$3:$P$15,MATCH("POSITIVA - POSITIVA",'Fatores PF (não CMED)'!$B$3:$B$15,0),0),IF($M11="Negativa",HLOOKUP(AR11,'Fatores PF (não CMED)'!$B$3:$P$15,MATCH("NEGATIVA - NEGATIVA",'Fatores PF (não CMED)'!$B$3:$B$15,0),0),IF($M11="Neutra",HLOOKUP(AR11,'Fatores PF (não CMED)'!$B$3:$P$15,MATCH("NEUTRA - NEUTRA",'Fatores PF (não CMED)'!$B$3:$B$15,0),0),"")))</f>
        <v>121.80733776000001</v>
      </c>
      <c r="GY11" s="102">
        <f>IFERROR(VLOOKUP($C11,'Preços 18%'!$B:$G,6,0)*IF($M11="Positiva",HLOOKUP(AS11,'Fatores PF (não CMED)'!$B$3:$P$15,MATCH("POSITIVA - POSITIVA",'Fatores PF (não CMED)'!$B$3:$B$15,0),0),IF($M11="Negativa",HLOOKUP(AS11,'Fatores PF (não CMED)'!$B$3:$P$15,MATCH("NEGATIVA - NEGATIVA",'Fatores PF (não CMED)'!$B$3:$B$15,0),0),IF($M11="Neutra",HLOOKUP(AS11,'Fatores PF (não CMED)'!$B$3:$P$15,MATCH("NEUTRA - NEUTRA",'Fatores PF (não CMED)'!$B$3:$B$15,0),0),""))),VLOOKUP($C11,'Preços 18%'!$B:$G,6,0)*HLOOKUP(VLOOKUP(LEFT(GY$5,2),'%ICMS'!$B:$I,8,0),'Fatores PF (não CMED)'!$B$3:$P$15,MATCH("NEGATIVA - NEGATIVA",'Fatores PF (não CMED)'!$B$3:$B$15,0),0))</f>
        <v>120.93191766</v>
      </c>
      <c r="GZ11" s="103">
        <f>VLOOKUP($C11,'Preços 18%'!$B:$G,6,0)*IF($M11="Positiva",HLOOKUP(AT11,'Fatores PF (não CMED)'!$B$3:$P$15,MATCH("POSITIVA - POSITIVA",'Fatores PF (não CMED)'!$B$3:$B$15,0),0),IF($M11="Negativa",HLOOKUP(AT11,'Fatores PF (não CMED)'!$B$3:$P$15,MATCH("NEGATIVA - NEGATIVA",'Fatores PF (não CMED)'!$B$3:$B$15,0),0),IF($M11="Neutra",HLOOKUP(AT11,'Fatores PF (não CMED)'!$B$3:$P$15,MATCH("NEUTRA - NEUTRA",'Fatores PF (não CMED)'!$B$3:$B$15,0),0),"")))</f>
        <v>121.80733776000001</v>
      </c>
      <c r="HA11" s="102">
        <f>IFERROR(VLOOKUP($C11,'Preços 18%'!$B:$G,6,0)*IF($M11="Positiva",HLOOKUP(AU11,'Fatores PF (não CMED)'!$B$3:$P$15,MATCH("POSITIVA - POSITIVA",'Fatores PF (não CMED)'!$B$3:$B$15,0),0),IF($M11="Negativa",HLOOKUP(AU11,'Fatores PF (não CMED)'!$B$3:$P$15,MATCH("NEGATIVA - NEGATIVA",'Fatores PF (não CMED)'!$B$3:$B$15,0),0),IF($M11="Neutra",HLOOKUP(AU11,'Fatores PF (não CMED)'!$B$3:$P$15,MATCH("NEUTRA - NEUTRA",'Fatores PF (não CMED)'!$B$3:$B$15,0),0),""))),VLOOKUP($C11,'Preços 18%'!$B:$G,6,0)*HLOOKUP(VLOOKUP(LEFT(HA$5,2),'%ICMS'!$B:$I,8,0),'Fatores PF (não CMED)'!$B$3:$P$15,MATCH("NEGATIVA - NEGATIVA",'Fatores PF (não CMED)'!$B$3:$B$15,0),0))</f>
        <v>116.73783263999999</v>
      </c>
      <c r="HB11" s="102">
        <f>IFERROR(VLOOKUP($C11,'Preços 18%'!$B:$G,6,0)*IF($M11="Positiva",HLOOKUP(AV11,'Fatores PF (não CMED)'!$B$3:$P$15,MATCH("POSITIVA - POSITIVA",'Fatores PF (não CMED)'!$B$3:$B$15,0),0),IF($M11="Negativa",HLOOKUP(AV11,'Fatores PF (não CMED)'!$B$3:$P$15,MATCH("NEGATIVA - NEGATIVA",'Fatores PF (não CMED)'!$B$3:$B$15,0),0),IF($M11="Neutra",HLOOKUP(AV11,'Fatores PF (não CMED)'!$B$3:$P$15,MATCH("NEUTRA - NEUTRA",'Fatores PF (não CMED)'!$B$3:$B$15,0),0),""))),VLOOKUP($C11,'Preços 18%'!$B:$G,6,0)*HLOOKUP(VLOOKUP(LEFT(HB$5,2),'%ICMS'!$B:$I,8,0),'Fatores PF (não CMED)'!$B$3:$P$15,MATCH("NEGATIVA - NEGATIVA",'Fatores PF (não CMED)'!$B$3:$B$15,0),0))</f>
        <v>116.73783263999999</v>
      </c>
      <c r="HC11" s="102">
        <f>IFERROR(VLOOKUP($C11,'Preços 18%'!$B:$G,6,0)*IF($M11="Positiva",HLOOKUP(AW11,'Fatores PF (não CMED)'!$B$3:$P$15,MATCH("POSITIVA - POSITIVA",'Fatores PF (não CMED)'!$B$3:$B$15,0),0),IF($M11="Negativa",HLOOKUP(AW11,'Fatores PF (não CMED)'!$B$3:$P$15,MATCH("NEGATIVA - NEGATIVA",'Fatores PF (não CMED)'!$B$3:$B$15,0),0),IF($M11="Neutra",HLOOKUP(AW11,'Fatores PF (não CMED)'!$B$3:$P$15,MATCH("NEUTRA - NEUTRA",'Fatores PF (não CMED)'!$B$3:$B$15,0),0),""))),VLOOKUP($C11,'Preços 18%'!$B:$G,6,0)*HLOOKUP(VLOOKUP(LEFT(HC$5,2),'%ICMS'!$B:$I,8,0),'Fatores PF (não CMED)'!$B$3:$P$15,MATCH("NEGATIVA - NEGATIVA",'Fatores PF (não CMED)'!$B$3:$B$15,0),0))</f>
        <v>121.80733776000001</v>
      </c>
      <c r="HD11" s="103">
        <f>VLOOKUP($C11,'Preços 18%'!$B:$G,6,0)*IF($M11="Positiva",HLOOKUP(AX11,'Fatores PF (não CMED)'!$B$3:$P$15,MATCH("POSITIVA - POSITIVA",'Fatores PF (não CMED)'!$B$3:$B$15,0),0),IF($M11="Negativa",HLOOKUP(AX11,'Fatores PF (não CMED)'!$B$3:$P$15,MATCH("NEGATIVA - NEGATIVA",'Fatores PF (não CMED)'!$B$3:$B$15,0),0),IF($M11="Neutra",HLOOKUP(AX11,'Fatores PF (não CMED)'!$B$3:$P$15,MATCH("NEUTRA - NEUTRA",'Fatores PF (não CMED)'!$B$3:$B$15,0),0),"")))</f>
        <v>118.38</v>
      </c>
      <c r="HE11" s="103">
        <f>VLOOKUP($C11,'Preços 18%'!$B:$G,6,0)*IF($M11="Positiva",HLOOKUP(AY11,'Fatores PF (não CMED)'!$B$3:$P$15,MATCH("POSITIVA - POSITIVA",'Fatores PF (não CMED)'!$B$3:$B$15,0),0),IF($M11="Negativa",HLOOKUP(AY11,'Fatores PF (não CMED)'!$B$3:$P$15,MATCH("NEGATIVA - NEGATIVA",'Fatores PF (não CMED)'!$B$3:$B$15,0),0),IF($M11="Neutra",HLOOKUP(AY11,'Fatores PF (não CMED)'!$B$3:$P$15,MATCH("NEUTRA - NEUTRA",'Fatores PF (não CMED)'!$B$3:$B$15,0),0),"")))</f>
        <v>121.80733776000001</v>
      </c>
      <c r="HF11" s="103" t="s">
        <v>369</v>
      </c>
      <c r="HG11" s="102" t="s">
        <v>369</v>
      </c>
      <c r="HH11" s="103" t="s">
        <v>369</v>
      </c>
      <c r="HI11" s="102" t="s">
        <v>369</v>
      </c>
      <c r="HJ11" s="103" t="s">
        <v>369</v>
      </c>
      <c r="HK11" s="103" t="s">
        <v>369</v>
      </c>
      <c r="HL11" s="103" t="s">
        <v>369</v>
      </c>
      <c r="HM11" s="103" t="s">
        <v>369</v>
      </c>
      <c r="HN11" s="103" t="s">
        <v>369</v>
      </c>
      <c r="HO11" s="103" t="s">
        <v>369</v>
      </c>
      <c r="HP11" s="102" t="s">
        <v>369</v>
      </c>
      <c r="HQ11" s="103" t="s">
        <v>369</v>
      </c>
      <c r="HR11" s="103" t="s">
        <v>369</v>
      </c>
      <c r="HS11" s="103" t="s">
        <v>369</v>
      </c>
      <c r="HT11" s="103" t="s">
        <v>369</v>
      </c>
      <c r="HU11" s="103" t="s">
        <v>369</v>
      </c>
      <c r="HV11" s="103" t="s">
        <v>369</v>
      </c>
      <c r="HW11" s="102" t="s">
        <v>369</v>
      </c>
      <c r="HX11" s="103" t="s">
        <v>369</v>
      </c>
      <c r="HY11" s="103" t="s">
        <v>369</v>
      </c>
      <c r="HZ11" s="103" t="s">
        <v>369</v>
      </c>
      <c r="IA11" s="103" t="s">
        <v>369</v>
      </c>
      <c r="IB11" s="102" t="s">
        <v>369</v>
      </c>
      <c r="IC11" s="102" t="s">
        <v>369</v>
      </c>
      <c r="ID11" s="102" t="s">
        <v>369</v>
      </c>
      <c r="IE11" s="103" t="s">
        <v>369</v>
      </c>
      <c r="IF11" s="103" t="s">
        <v>369</v>
      </c>
      <c r="IG11" s="125">
        <f t="shared" si="100"/>
        <v>0.13541666666666663</v>
      </c>
      <c r="IH11" s="125">
        <f t="shared" si="17"/>
        <v>0.14583333333333326</v>
      </c>
      <c r="II11" s="125">
        <f t="shared" si="17"/>
        <v>0.15624999999999989</v>
      </c>
      <c r="IJ11" s="125">
        <f t="shared" si="17"/>
        <v>0.16145833333333337</v>
      </c>
      <c r="IK11" s="125">
        <f t="shared" si="17"/>
        <v>0.16666666666666663</v>
      </c>
      <c r="IL11" s="125">
        <f t="shared" si="17"/>
        <v>0.17187499999999989</v>
      </c>
      <c r="IM11" s="125">
        <f t="shared" si="17"/>
        <v>0.18749999999999989</v>
      </c>
      <c r="IN11" s="125">
        <f t="shared" si="17"/>
        <v>0.19270833333333326</v>
      </c>
      <c r="IO11" s="125">
        <f t="shared" si="17"/>
        <v>0.19791666666666663</v>
      </c>
      <c r="IP11" s="125">
        <f t="shared" si="101"/>
        <v>0.15624999999999989</v>
      </c>
      <c r="IQ11" s="125">
        <f t="shared" si="102"/>
        <v>0</v>
      </c>
      <c r="IR11" s="125">
        <f t="shared" si="103"/>
        <v>0.14583333333333326</v>
      </c>
      <c r="IS11" s="125">
        <f t="shared" si="17"/>
        <v>0.14583333333333326</v>
      </c>
      <c r="IT11" s="125">
        <f t="shared" si="17"/>
        <v>0.15624999999999989</v>
      </c>
      <c r="IU11" s="125">
        <f t="shared" si="17"/>
        <v>0.16145833333333337</v>
      </c>
      <c r="IV11" s="125">
        <f t="shared" si="17"/>
        <v>0.16666666666666663</v>
      </c>
      <c r="IW11" s="103">
        <f>VLOOKUP($C11,'Preços 18%'!$B:$G,6,0)*IF($M11="Positiva",HLOOKUP(IW$5,'Fatores PF (não CMED)'!$B$3:$P$15,MATCH("POSITIVA - POSITIVA",'Fatores PF (não CMED)'!$B$3:$B$15,0),0),IF($M11="Negativa",HLOOKUP(IW$5,'Fatores PF (não CMED)'!$B$3:$P$15,MATCH("NEGATIVA - NEGATIVA",'Fatores PF (não CMED)'!$B$3:$B$15,0),0),IF($M11="Neutra",HLOOKUP(IW$5,'Fatores PF (não CMED)'!$B$3:$P$15,MATCH("NEUTRA - NEUTRA",'Fatores PF (não CMED)'!$B$3:$B$15,0),0),"")))+IF(ISNUMBER(#REF!),#REF!,0)</f>
        <v>94.468897319999996</v>
      </c>
      <c r="IX11" s="103">
        <f>VLOOKUP($C11,'Preços 18%'!$B:$G,6,0)*IF($M11="Positiva",HLOOKUP(IX$5,'Fatores PF (não CMED)'!$B$3:$P$15,MATCH("POSITIVA - POSITIVA",'Fatores PF (não CMED)'!$B$3:$B$15,0),0),IF($M11="Negativa",HLOOKUP(IX$5,'Fatores PF (não CMED)'!$B$3:$P$15,MATCH("NEGATIVA - NEGATIVA",'Fatores PF (não CMED)'!$B$3:$B$15,0),0),IF($M11="Neutra",HLOOKUP(IX$5,'Fatores PF (não CMED)'!$B$3:$P$15,MATCH("NEUTRA - NEUTRA",'Fatores PF (não CMED)'!$B$3:$B$15,0),0),"")))+IF(ISNUMBER(#REF!),#REF!,0)</f>
        <v>109.16707649999999</v>
      </c>
      <c r="IY11" s="103">
        <f>VLOOKUP($C11,'Preços 18%'!$B:$G,6,0)*IF($M11="Positiva",HLOOKUP(IY$5,'Fatores PF (não CMED)'!$B$3:$P$15,MATCH("POSITIVA - POSITIVA",'Fatores PF (não CMED)'!$B$3:$B$15,0),0),IF($M11="Negativa",HLOOKUP(IY$5,'Fatores PF (não CMED)'!$B$3:$P$15,MATCH("NEGATIVA - NEGATIVA",'Fatores PF (não CMED)'!$B$3:$B$15,0),0),IF($M11="Neutra",HLOOKUP(IY$5,'Fatores PF (não CMED)'!$B$3:$P$15,MATCH("NEUTRA - NEUTRA",'Fatores PF (não CMED)'!$B$3:$B$15,0),0),"")))+IF(ISNUMBER(#REF!),#REF!,0)</f>
        <v>116.73783263999999</v>
      </c>
      <c r="IZ11" s="103">
        <f>VLOOKUP($C11,'Preços 18%'!$B:$G,6,0)*IF($M11="Positiva",HLOOKUP(IZ$5,'Fatores PF (não CMED)'!$B$3:$P$15,MATCH("POSITIVA - POSITIVA",'Fatores PF (não CMED)'!$B$3:$B$15,0),0),IF($M11="Negativa",HLOOKUP(IZ$5,'Fatores PF (não CMED)'!$B$3:$P$15,MATCH("NEGATIVA - NEGATIVA",'Fatores PF (não CMED)'!$B$3:$B$15,0),0),IF($M11="Neutra",HLOOKUP(IZ$5,'Fatores PF (não CMED)'!$B$3:$P$15,MATCH("NEUTRA - NEUTRA",'Fatores PF (não CMED)'!$B$3:$B$15,0),0),"")))+IF(ISNUMBER(#REF!),#REF!,0)</f>
        <v>117.55311569999999</v>
      </c>
      <c r="JA11" s="103">
        <f>VLOOKUP($C11,'Preços 18%'!$B:$G,6,0)*IF($M11="Positiva",HLOOKUP(JA$5,'Fatores PF (não CMED)'!$B$3:$P$15,MATCH("POSITIVA - POSITIVA",'Fatores PF (não CMED)'!$B$3:$B$15,0),0),IF($M11="Negativa",HLOOKUP(JA$5,'Fatores PF (não CMED)'!$B$3:$P$15,MATCH("NEGATIVA - NEGATIVA",'Fatores PF (não CMED)'!$B$3:$B$15,0),0),IF($M11="Neutra",HLOOKUP(JA$5,'Fatores PF (não CMED)'!$B$3:$P$15,MATCH("NEUTRA - NEUTRA",'Fatores PF (não CMED)'!$B$3:$B$15,0),0),"")))+IF(ISNUMBER(#REF!),#REF!,0)</f>
        <v>118.38</v>
      </c>
      <c r="JB11" s="103">
        <f>VLOOKUP($C11,'Preços 18%'!$B:$G,6,0)*IF($M11="Positiva",HLOOKUP(JB$5,'Fatores PF (não CMED)'!$B$3:$P$15,MATCH("POSITIVA - POSITIVA",'Fatores PF (não CMED)'!$B$3:$B$15,0),0),IF($M11="Negativa",HLOOKUP(JB$5,'Fatores PF (não CMED)'!$B$3:$P$15,MATCH("NEGATIVA - NEGATIVA",'Fatores PF (não CMED)'!$B$3:$B$15,0),0),IF($M11="Neutra",HLOOKUP(JB$5,'Fatores PF (não CMED)'!$B$3:$P$15,MATCH("NEUTRA - NEUTRA",'Fatores PF (não CMED)'!$B$3:$B$15,0),0),"")))+IF(ISNUMBER(#REF!),#REF!,0)</f>
        <v>120.06916422</v>
      </c>
      <c r="JC11" s="103">
        <f>VLOOKUP($C11,'Preços 18%'!$B:$G,6,0)*IF($M11="Positiva",HLOOKUP(JC$5,'Fatores PF (não CMED)'!$B$3:$P$15,MATCH("POSITIVA - POSITIVA",'Fatores PF (não CMED)'!$B$3:$B$15,0),0),IF($M11="Negativa",HLOOKUP(JC$5,'Fatores PF (não CMED)'!$B$3:$P$15,MATCH("NEGATIVA - NEGATIVA",'Fatores PF (não CMED)'!$B$3:$B$15,0),0),IF($M11="Neutra",HLOOKUP(JC$5,'Fatores PF (não CMED)'!$B$3:$P$15,MATCH("NEUTRA - NEUTRA",'Fatores PF (não CMED)'!$B$3:$B$15,0),0),"")))+IF(ISNUMBER(#REF!),#REF!,0)</f>
        <v>120.93191766</v>
      </c>
      <c r="JD11" s="103">
        <f>VLOOKUP($C11,'Preços 18%'!$B:$G,6,0)*IF($M11="Positiva",HLOOKUP(JD$5,'Fatores PF (não CMED)'!$B$3:$P$15,MATCH("POSITIVA - POSITIVA",'Fatores PF (não CMED)'!$B$3:$B$15,0),0),IF($M11="Negativa",HLOOKUP(JD$5,'Fatores PF (não CMED)'!$B$3:$P$15,MATCH("NEGATIVA - NEGATIVA",'Fatores PF (não CMED)'!$B$3:$B$15,0),0),IF($M11="Neutra",HLOOKUP(JD$5,'Fatores PF (não CMED)'!$B$3:$P$15,MATCH("NEUTRA - NEUTRA",'Fatores PF (não CMED)'!$B$3:$B$15,0),0),"")))+IF(ISNUMBER(#REF!),#REF!,0)</f>
        <v>121.80733776000001</v>
      </c>
      <c r="JE11" s="103">
        <f>VLOOKUP($C11,'Preços 18%'!$B:$G,6,0)*IF($M11="Positiva",HLOOKUP(JE$5,'Fatores PF (não CMED)'!$B$3:$P$15,MATCH("POSITIVA - POSITIVA",'Fatores PF (não CMED)'!$B$3:$B$15,0),0),IF($M11="Negativa",HLOOKUP(JE$5,'Fatores PF (não CMED)'!$B$3:$P$15,MATCH("NEGATIVA - NEGATIVA",'Fatores PF (não CMED)'!$B$3:$B$15,0),0),IF($M11="Neutra",HLOOKUP(JE$5,'Fatores PF (não CMED)'!$B$3:$P$15,MATCH("NEUTRA - NEUTRA",'Fatores PF (não CMED)'!$B$3:$B$15,0),0),"")))+IF(ISNUMBER(#REF!),#REF!,0)</f>
        <v>122.69544416206824</v>
      </c>
      <c r="JF11" s="103">
        <f>VLOOKUP($C11,'Preços 18%'!$B:$G,6,0)*IF($M11="Positiva",HLOOKUP(JF$5,'Fatores PF (não CMED)'!$B$3:$P$15,MATCH("POSITIVA - POSITIVA",'Fatores PF (não CMED)'!$B$3:$B$15,0),0),IF($M11="Negativa",HLOOKUP(JF$5,'Fatores PF (não CMED)'!$B$3:$P$15,MATCH("NEGATIVA - NEGATIVA",'Fatores PF (não CMED)'!$B$3:$B$15,0),0),IF($M11="Neutra",HLOOKUP(JF$5,'Fatores PF (não CMED)'!$B$3:$P$15,MATCH("NEUTRA - NEUTRA",'Fatores PF (não CMED)'!$B$3:$B$15,0),0),"")))+IF(ISNUMBER(#REF!),#REF!,0)</f>
        <v>123.59665146</v>
      </c>
      <c r="JG11" s="103">
        <f>VLOOKUP($C11,'Preços 18%'!$B:$G,6,0)*IF($M11="Positiva",HLOOKUP(JG$5,'Fatores PF (não CMED)'!$B$3:$P$15,MATCH("POSITIVA - POSITIVA",'Fatores PF (não CMED)'!$B$3:$B$15,0),0),IF($M11="Negativa",HLOOKUP(JG$5,'Fatores PF (não CMED)'!$B$3:$P$15,MATCH("NEGATIVA - NEGATIVA",'Fatores PF (não CMED)'!$B$3:$B$15,0),0),IF($M11="Neutra",HLOOKUP(JG$5,'Fatores PF (não CMED)'!$B$3:$P$15,MATCH("NEUTRA - NEUTRA",'Fatores PF (não CMED)'!$B$3:$B$15,0),0),"")))+IF(ISNUMBER(#REF!),#REF!,0)</f>
        <v>125.43947291999999</v>
      </c>
      <c r="JH11" s="103">
        <f>VLOOKUP($C11,'Preços 18%'!$B:$G,6,0)*IF($M11="Positiva",HLOOKUP(JH$5,'Fatores PF (não CMED)'!$B$3:$P$15,MATCH("POSITIVA - POSITIVA",'Fatores PF (não CMED)'!$B$3:$B$15,0),0),IF($M11="Negativa",HLOOKUP(JH$5,'Fatores PF (não CMED)'!$B$3:$P$15,MATCH("NEGATIVA - NEGATIVA",'Fatores PF (não CMED)'!$B$3:$B$15,0),0),IF($M11="Neutra",HLOOKUP(JH$5,'Fatores PF (não CMED)'!$B$3:$P$15,MATCH("NEUTRA - NEUTRA",'Fatores PF (não CMED)'!$B$3:$B$15,0),0),"")))+IF(ISNUMBER(#REF!),#REF!,0)</f>
        <v>126.38165934</v>
      </c>
      <c r="JI11" s="103">
        <f>VLOOKUP($C11,'Preços 18%'!$B:$G,6,0)*IF($M11="Positiva",HLOOKUP(JI$5,'Fatores PF (não CMED)'!$B$3:$P$15,MATCH("POSITIVA - POSITIVA",'Fatores PF (não CMED)'!$B$3:$B$15,0),0),IF($M11="Negativa",HLOOKUP(JI$5,'Fatores PF (não CMED)'!$B$3:$P$15,MATCH("NEGATIVA - NEGATIVA",'Fatores PF (não CMED)'!$B$3:$B$15,0),0),IF($M11="Neutra",HLOOKUP(JI$5,'Fatores PF (não CMED)'!$B$3:$P$15,MATCH("NEUTRA - NEUTRA",'Fatores PF (não CMED)'!$B$3:$B$15,0),0),"")))+IF(ISNUMBER(#REF!),#REF!,0)</f>
        <v>127.33816974000001</v>
      </c>
      <c r="JJ11" s="103">
        <f>VLOOKUP($C11,'Preços 18%'!$B:$G,6,0)*IF($M11="Positiva",HLOOKUP(JJ$5,'Fatores PF (não CMED)'!$B$3:$P$15,MATCH("POSITIVA - POSITIVA",'Fatores PF (não CMED)'!$B$3:$B$15,0),0),IF($M11="Negativa",HLOOKUP(JJ$5,'Fatores PF (não CMED)'!$B$3:$P$15,MATCH("NEGATIVA - POSITIVA",'Fatores PF (não CMED)'!$B$3:$B$15,0),0),IF($M11="Neutra",HLOOKUP(JJ$5,'Fatores PF (não CMED)'!$B$3:$P$15,MATCH("NEUTRA - POSITIVA",'Fatores PF (não CMED)'!$B$3:$B$15,0),0),"")))+IF(ISNUMBER(#REF!),#REF!,0)</f>
        <v>95.849089739999997</v>
      </c>
      <c r="JK11" s="103">
        <f>VLOOKUP($C11,'Preços 18%'!$B:$G,6,0)*IF($M11="Positiva",HLOOKUP(JK$5,'Fatores PF (não CMED)'!$B$3:$P$15,MATCH("POSITIVA - POSITIVA",'Fatores PF (não CMED)'!$B$3:$B$15,0),0),IF($M11="Negativa",HLOOKUP(JK$5,'Fatores PF (não CMED)'!$B$3:$P$15,MATCH("NEGATIVA - POSITIVA",'Fatores PF (não CMED)'!$B$3:$B$15,0),0),IF($M11="Neutra",HLOOKUP(JK$5,'Fatores PF (não CMED)'!$B$3:$P$15,MATCH("NEUTRA - POSITIVA",'Fatores PF (não CMED)'!$B$3:$B$15,0),0),"")))+IF(ISNUMBER(#REF!),#REF!,0)</f>
        <v>101.62307423999999</v>
      </c>
      <c r="JL11" s="103">
        <f>VLOOKUP($C11,'Preços 18%'!$B:$G,6,0)*IF($M11="Positiva",HLOOKUP(JL$5,'Fatores PF (não CMED)'!$B$3:$P$15,MATCH("POSITIVA - POSITIVA",'Fatores PF (não CMED)'!$B$3:$B$15,0),0),IF($M11="Negativa",HLOOKUP(JL$5,'Fatores PF (não CMED)'!$B$3:$P$15,MATCH("NEGATIVA - POSITIVA",'Fatores PF (não CMED)'!$B$3:$B$15,0),0),IF($M11="Neutra",HLOOKUP(JL$5,'Fatores PF (não CMED)'!$B$3:$P$15,MATCH("NEUTRA - POSITIVA",'Fatores PF (não CMED)'!$B$3:$B$15,0),0),"")))+IF(ISNUMBER(#REF!),#REF!,0)</f>
        <v>102.23900537999999</v>
      </c>
      <c r="JM11" s="103">
        <f>VLOOKUP($C11,'Preços 18%'!$B:$G,6,0)*IF($M11="Positiva",HLOOKUP(JM$5,'Fatores PF (não CMED)'!$B$3:$P$15,MATCH("POSITIVA - POSITIVA",'Fatores PF (não CMED)'!$B$3:$B$15,0),0),IF($M11="Negativa",HLOOKUP(JM$5,'Fatores PF (não CMED)'!$B$3:$P$15,MATCH("NEGATIVA - POSITIVA",'Fatores PF (não CMED)'!$B$3:$B$15,0),0),IF($M11="Neutra",HLOOKUP(JM$5,'Fatores PF (não CMED)'!$B$3:$P$15,MATCH("NEUTRA - POSITIVA",'Fatores PF (não CMED)'!$B$3:$B$15,0),0),"")))+IF(ISNUMBER(#REF!),#REF!,0)</f>
        <v>102.86239446</v>
      </c>
      <c r="JN11" s="103">
        <f>VLOOKUP($C11,'Preços 18%'!$B:$G,6,0)*IF($M11="Positiva",HLOOKUP(JN$5,'Fatores PF (não CMED)'!$B$3:$P$15,MATCH("POSITIVA - POSITIVA",'Fatores PF (não CMED)'!$B$3:$B$15,0),0),IF($M11="Negativa",HLOOKUP(JN$5,'Fatores PF (não CMED)'!$B$3:$P$15,MATCH("NEGATIVA - POSITIVA",'Fatores PF (não CMED)'!$B$3:$B$15,0),0),IF($M11="Neutra",HLOOKUP(JN$5,'Fatores PF (não CMED)'!$B$3:$P$15,MATCH("NEUTRA - POSITIVA",'Fatores PF (não CMED)'!$B$3:$B$15,0),0),"")))+IF(ISNUMBER(#REF!),#REF!,0)</f>
        <v>104.13237509999999</v>
      </c>
      <c r="JO11" s="103">
        <f>VLOOKUP($C11,'Preços 18%'!$B:$G,6,0)*IF($M11="Positiva",HLOOKUP(JO$5,'Fatores PF (não CMED)'!$B$3:$P$15,MATCH("POSITIVA - POSITIVA",'Fatores PF (não CMED)'!$B$3:$B$15,0),0),IF($M11="Negativa",HLOOKUP(JO$5,'Fatores PF (não CMED)'!$B$3:$P$15,MATCH("NEGATIVA - POSITIVA",'Fatores PF (não CMED)'!$B$3:$B$15,0),0),IF($M11="Neutra",HLOOKUP(JO$5,'Fatores PF (não CMED)'!$B$3:$P$15,MATCH("NEUTRA - POSITIVA",'Fatores PF (não CMED)'!$B$3:$B$15,0),0),"")))+IF(ISNUMBER(#REF!),#REF!,0)</f>
        <v>104.77908504</v>
      </c>
      <c r="JP11" s="103">
        <f>VLOOKUP($C11,'Preços 18%'!$B:$G,6,0)*IF($M11="Positiva",HLOOKUP(JP$5,'Fatores PF (não CMED)'!$B$3:$P$15,MATCH("POSITIVA - POSITIVA",'Fatores PF (não CMED)'!$B$3:$B$15,0),0),IF($M11="Negativa",HLOOKUP(JP$5,'Fatores PF (não CMED)'!$B$3:$P$15,MATCH("NEGATIVA - POSITIVA",'Fatores PF (não CMED)'!$B$3:$B$15,0),0),IF($M11="Neutra",HLOOKUP(JP$5,'Fatores PF (não CMED)'!$B$3:$P$15,MATCH("NEUTRA - POSITIVA",'Fatores PF (não CMED)'!$B$3:$B$15,0),0),"")))+IF(ISNUMBER(#REF!),#REF!,0)</f>
        <v>105.43396319999999</v>
      </c>
      <c r="JQ11" s="103">
        <f>VLOOKUP($C11,'Preços 18%'!$B:$G,6,0)*IF($M11="Positiva",HLOOKUP(JQ$5,'Fatores PF (não CMED)'!$B$3:$P$15,MATCH("POSITIVA - POSITIVA",'Fatores PF (não CMED)'!$B$3:$B$15,0),0),IF($M11="Negativa",HLOOKUP(JQ$5,'Fatores PF (não CMED)'!$B$3:$P$15,MATCH("NEGATIVA - POSITIVA",'Fatores PF (não CMED)'!$B$3:$B$15,0),0),IF($M11="Neutra",HLOOKUP(JQ$5,'Fatores PF (não CMED)'!$B$3:$P$15,MATCH("NEUTRA - POSITIVA",'Fatores PF (não CMED)'!$B$3:$B$15,0),0),"")))+IF(ISNUMBER(#REF!),#REF!,0)</f>
        <v>106.76857932</v>
      </c>
      <c r="JR11" s="103">
        <f>VLOOKUP($C11,'Preços 18%'!$B:$G,6,0)*IF($M11="Positiva",HLOOKUP(JR$5,'Fatores PF (não CMED)'!$B$3:$P$15,MATCH("POSITIVA - POSITIVA",'Fatores PF (não CMED)'!$B$3:$B$15,0),0),IF($M11="Negativa",HLOOKUP(JR$5,'Fatores PF (não CMED)'!$B$3:$P$15,MATCH("NEGATIVA - POSITIVA",'Fatores PF (não CMED)'!$B$3:$B$15,0),0),IF($M11="Neutra",HLOOKUP(JR$5,'Fatores PF (não CMED)'!$B$3:$P$15,MATCH("NEUTRA - POSITIVA",'Fatores PF (não CMED)'!$B$3:$B$15,0),0),"")))+IF(ISNUMBER(#REF!),#REF!,0)</f>
        <v>108.13740725999999</v>
      </c>
      <c r="JS11" s="103" t="s">
        <v>369</v>
      </c>
      <c r="JT11" s="103" t="s">
        <v>369</v>
      </c>
      <c r="JU11" s="103" t="s">
        <v>369</v>
      </c>
      <c r="JV11" s="103" t="s">
        <v>369</v>
      </c>
      <c r="JW11" s="103" t="s">
        <v>369</v>
      </c>
      <c r="JX11" s="103" t="s">
        <v>369</v>
      </c>
      <c r="JY11" s="103" t="s">
        <v>369</v>
      </c>
      <c r="JZ11" s="103" t="s">
        <v>369</v>
      </c>
      <c r="KA11" s="103" t="s">
        <v>369</v>
      </c>
      <c r="KB11" s="103" t="s">
        <v>369</v>
      </c>
      <c r="KC11" s="103" t="s">
        <v>369</v>
      </c>
      <c r="KD11" s="103" t="s">
        <v>369</v>
      </c>
      <c r="KE11" s="103" t="s">
        <v>369</v>
      </c>
      <c r="KF11" s="103" t="s">
        <v>369</v>
      </c>
      <c r="KG11" s="103" t="s">
        <v>369</v>
      </c>
      <c r="KH11" s="103" t="s">
        <v>369</v>
      </c>
      <c r="KI11" s="103" t="s">
        <v>369</v>
      </c>
      <c r="KJ11" s="103" t="s">
        <v>369</v>
      </c>
      <c r="KK11" s="103" t="s">
        <v>369</v>
      </c>
      <c r="KL11" s="103" t="s">
        <v>369</v>
      </c>
      <c r="KM11" s="103">
        <f>JQ11/VLOOKUP(KM$5,'Fatores PMC'!$B:$E,2,0)</f>
        <v>147.60129744884276</v>
      </c>
      <c r="KN11" s="103">
        <f>JR11/VLOOKUP(KN$5,'Fatores PMC'!$B:$E,2,0)</f>
        <v>149.49362177510997</v>
      </c>
      <c r="KO11" s="206" t="str">
        <f>IF(HLOOKUP(VLOOKUP(LEFT(KO$5,2),'%ICMS'!$B:$K,9,0),$IG$4:$IR$34,MATCH($C11,$C$4:$C$34,0),0)=FD11,"",FD11)</f>
        <v/>
      </c>
      <c r="KP11" s="206">
        <f>IF(HLOOKUP(VLOOKUP(LEFT(KP$5,2),'%ICMS'!$B:$K,9,0),$IG$4:$IR$34,MATCH($C11,$C$4:$C$34,0),0)=FE11,"",FE11)</f>
        <v>0.17187499999999989</v>
      </c>
      <c r="KQ11" s="206" t="str">
        <f>IF(HLOOKUP(VLOOKUP(LEFT(KQ$5,2),'%ICMS'!$B:$K,9,0),$IG$4:$IR$34,MATCH($C11,$C$4:$C$34,0),0)=FF11,"",FF11)</f>
        <v/>
      </c>
      <c r="KR11" s="206" t="str">
        <f>IF(HLOOKUP(VLOOKUP(LEFT(KR$5,2),'%ICMS'!$B:$K,9,0),$IG$4:$IR$34,MATCH($C11,$C$4:$C$34,0),0)=FG11,"",FG11)</f>
        <v/>
      </c>
      <c r="KS11" s="206" t="str">
        <f>IF(HLOOKUP(VLOOKUP(LEFT(KS$5,2),'%ICMS'!$B:$K,9,0),$IG$4:$IR$34,MATCH($C11,$C$4:$C$34,0),0)=FH11,"",FH11)</f>
        <v/>
      </c>
      <c r="KT11" s="206" t="str">
        <f>IF(HLOOKUP(VLOOKUP(LEFT(KT$5,2),'%ICMS'!$B:$K,9,0),$IG$4:$IR$34,MATCH($C11,$C$4:$C$34,0),0)=FI11,"",FI11)</f>
        <v/>
      </c>
      <c r="KU11" s="206" t="str">
        <f>IF(HLOOKUP(VLOOKUP(LEFT(KU$5,2),'%ICMS'!$B:$K,9,0),$IG$4:$IR$34,MATCH($C11,$C$4:$C$34,0),0)=FJ11,"",FJ11)</f>
        <v/>
      </c>
      <c r="KV11" s="206" t="str">
        <f>IF(HLOOKUP(VLOOKUP(LEFT(KV$5,2),'%ICMS'!$B:$K,9,0),$IG$4:$IR$34,MATCH($C11,$C$4:$C$34,0),0)=FK11,"",FK11)</f>
        <v/>
      </c>
      <c r="KW11" s="206" t="str">
        <f>IF(HLOOKUP(VLOOKUP(LEFT(KW$5,2),'%ICMS'!$B:$K,9,0),$IG$4:$IR$34,MATCH($C11,$C$4:$C$34,0),0)=FL11,"",FL11)</f>
        <v/>
      </c>
      <c r="KX11" s="206" t="str">
        <f>IF(HLOOKUP(VLOOKUP(LEFT(KX$5,2),'%ICMS'!$B:$K,9,0),$IG$4:$IR$34,MATCH($C11,$C$4:$C$34,0),0)=FM11,"",FM11)</f>
        <v/>
      </c>
      <c r="KY11" s="206" t="str">
        <f>IF(HLOOKUP(VLOOKUP(LEFT(KY$5,2),'%ICMS'!$B:$K,9,0),$IG$4:$IR$34,MATCH($C11,$C$4:$C$34,0),0)=FN11,"",FN11)</f>
        <v/>
      </c>
      <c r="KZ11" s="206" t="str">
        <f>IF(HLOOKUP(VLOOKUP(LEFT(KZ$5,2),'%ICMS'!$B:$K,9,0),$IG$4:$IR$34,MATCH($C11,$C$4:$C$34,0),0)=FO11,"",FO11)</f>
        <v/>
      </c>
      <c r="LA11" s="206" t="str">
        <f>IF(HLOOKUP(VLOOKUP(LEFT(LA$5,2),'%ICMS'!$B:$K,9,0),$IG$4:$IR$34,MATCH($C11,$C$4:$C$34,0),0)=FP11,"",FP11)</f>
        <v/>
      </c>
      <c r="LB11" s="206" t="str">
        <f>IF(HLOOKUP(VLOOKUP(LEFT(LB$5,2),'%ICMS'!$B:$K,9,0),$IG$4:$IR$34,MATCH($C11,$C$4:$C$34,0),0)=FQ11,"",FQ11)</f>
        <v/>
      </c>
      <c r="LC11" s="206" t="str">
        <f>IF(HLOOKUP(VLOOKUP(LEFT(LC$5,2),'%ICMS'!$B:$K,9,0),$IG$4:$IR$34,MATCH($C11,$C$4:$C$34,0),0)=FR11,"",FR11)</f>
        <v/>
      </c>
      <c r="LD11" s="206" t="str">
        <f>IF(HLOOKUP(VLOOKUP(LEFT(LD$5,2),'%ICMS'!$B:$K,9,0),$IG$4:$IR$34,MATCH($C11,$C$4:$C$34,0),0)=FS11,"",FS11)</f>
        <v/>
      </c>
      <c r="LE11" s="206" t="str">
        <f>IF(HLOOKUP(VLOOKUP(LEFT(LE$5,2),'%ICMS'!$B:$K,9,0),$IG$4:$IR$34,MATCH($C11,$C$4:$C$34,0),0)=FT11,"",FT11)</f>
        <v/>
      </c>
      <c r="LF11" s="206" t="str">
        <f>IF(HLOOKUP(VLOOKUP(LEFT(LF$5,2),'%ICMS'!$B:$K,9,0),$IG$4:$IR$34,MATCH($C11,$C$4:$C$34,0),0)=FU11,"",FU11)</f>
        <v/>
      </c>
      <c r="LG11" s="206" t="str">
        <f>IF(HLOOKUP(VLOOKUP(LEFT(LG$5,2),'%ICMS'!$B:$K,9,0),$IG$4:$IR$34,MATCH($C11,$C$4:$C$34,0),0)=FV11,"",FV11)</f>
        <v/>
      </c>
      <c r="LH11" s="206" t="str">
        <f>IF(HLOOKUP(VLOOKUP(LEFT(LH$5,2),'%ICMS'!$B:$K,9,0),$IG$4:$IR$34,MATCH($C11,$C$4:$C$34,0),0)=FW11,"",FW11)</f>
        <v/>
      </c>
      <c r="LI11" s="206" t="str">
        <f>IF(HLOOKUP(VLOOKUP(LEFT(LI$5,2),'%ICMS'!$B:$K,9,0),$IG$4:$IR$34,MATCH($C11,$C$4:$C$34,0),0)=FX11,"",FX11)</f>
        <v/>
      </c>
      <c r="LJ11" s="206" t="str">
        <f>IF(HLOOKUP(VLOOKUP(LEFT(LJ$5,2),'%ICMS'!$B:$K,9,0),$IG$4:$IR$34,MATCH($C11,$C$4:$C$34,0),0)=FY11,"",FY11)</f>
        <v/>
      </c>
      <c r="LK11" s="206" t="str">
        <f>IF(HLOOKUP(VLOOKUP(LEFT(LK$5,2),'%ICMS'!$B:$K,9,0),$IG$4:$IR$34,MATCH($C11,$C$4:$C$34,0),0)=FZ11,"",FZ11)</f>
        <v/>
      </c>
      <c r="LL11" s="206" t="str">
        <f>IF(HLOOKUP(VLOOKUP(LEFT(LL$5,2),'%ICMS'!$B:$K,9,0),$IG$4:$IR$34,MATCH($C11,$C$4:$C$34,0),0)=GA11,"",GA11)</f>
        <v/>
      </c>
      <c r="LM11" s="206" t="str">
        <f>IF(HLOOKUP(VLOOKUP(LEFT(LM$5,2),'%ICMS'!$B:$K,9,0),$IG$4:$IR$34,MATCH($C11,$C$4:$C$34,0),0)=GB11,"",GB11)</f>
        <v/>
      </c>
      <c r="LN11" s="206" t="str">
        <f>IF(HLOOKUP(VLOOKUP(LEFT(LN$5,2),'%ICMS'!$B:$K,9,0),$IG$4:$IR$34,MATCH($C11,$C$4:$C$34,0),0)=GC11,"",GC11)</f>
        <v/>
      </c>
      <c r="LO11" s="122" t="str">
        <f>IFERROR(IF(AND(VLOOKUP(LEFT(LO$5,2),'%ICMS'!$B$2:$I$29,8,0)=AY11,HLOOKUP(AY11,$IG$5:$IO$34,MATCH($C11,$C$5:$C$34,0),0)=GD11),"",GD11),GD11)</f>
        <v/>
      </c>
      <c r="LP11" s="103" t="str">
        <f>IF(VLOOKUP(LEFT($LP$5,2),'%ICMS'!$B$2:$I$29,8,0)=Y11,"",GE11)</f>
        <v/>
      </c>
      <c r="LQ11" s="103">
        <f>IF(VLOOKUP(LEFT($LQ$5,2),'%ICMS'!$B$2:$I$29,8,0)=Z11,"",GF11)</f>
        <v>122.69544416206824</v>
      </c>
      <c r="LR11" s="103" t="str">
        <f>IF(VLOOKUP(LEFT($LR$5,2),'%ICMS'!$B$2:$I$29,8,0)=AA11,"",GG11)</f>
        <v/>
      </c>
      <c r="LS11" s="103">
        <f>IF(VLOOKUP(LEFT($LS$5,2),'%ICMS'!$B$2:$I$29,8,0)=AB11,"",GH11)</f>
        <v>118.38</v>
      </c>
      <c r="LT11" s="103" t="str">
        <f>IF(VLOOKUP(LEFT($LT$5,2),'%ICMS'!$B$2:$I$29,8,0)=AC11,"",GI11)</f>
        <v/>
      </c>
      <c r="LU11" s="103" t="str">
        <f>IF(VLOOKUP(LEFT($LU$5,2),'%ICMS'!$B$2:$I$29,8,0)=AD11,"",GJ11)</f>
        <v/>
      </c>
      <c r="LV11" s="103">
        <f>IF(VLOOKUP(LEFT($LV$5,2),'%ICMS'!$B$2:$I$29,8,0)=AE11,"",GK11)</f>
        <v>121.80733776000001</v>
      </c>
      <c r="LW11" s="103" t="str">
        <f>IF(VLOOKUP(LEFT($LW$5,2),'%ICMS'!$B$2:$I$29,8,0)=AF11,"",GL11)</f>
        <v/>
      </c>
      <c r="LX11" s="103">
        <f>IF(VLOOKUP(LEFT($LX$5,2),'%ICMS'!$B$2:$I$29,8,0)=AG11,"",GM11)</f>
        <v>123.59665146</v>
      </c>
      <c r="LY11" s="103" t="str">
        <f>IF(VLOOKUP(LEFT($LY$5,2),'%ICMS'!$B$2:$I$29,8,0)=AH11,"",GN11)</f>
        <v/>
      </c>
      <c r="LZ11" s="103">
        <f>IF(VLOOKUP(LEFT($LZ$5,2),'%ICMS'!$B$2:$I$29,8,0)=AI11,"",GO11)</f>
        <v>118.38</v>
      </c>
      <c r="MA11" s="103" t="str">
        <f>IF(VLOOKUP(LEFT($MA$5,2),'%ICMS'!$B$2:$I$29,8,0)=AJ11,"",GP11)</f>
        <v/>
      </c>
      <c r="MB11" s="103" t="str">
        <f>IF(VLOOKUP(LEFT($MB$5,2),'%ICMS'!$B$2:$I$29,8,0)=AK11,"",GQ11)</f>
        <v/>
      </c>
      <c r="MC11" s="103" t="str">
        <f>IF(VLOOKUP(LEFT($MC$5,2),'%ICMS'!$B$2:$I$29,8,0)=AL11,"",GR11)</f>
        <v/>
      </c>
      <c r="MD11" s="103" t="str">
        <f>IF(VLOOKUP(LEFT($MD$5,2),'%ICMS'!$B$2:$I$29,8,0)=AM11,"",GS11)</f>
        <v/>
      </c>
      <c r="ME11" s="103" t="str">
        <f>IF(VLOOKUP(LEFT($ME$5,2),'%ICMS'!$B$2:$I$29,8,0)=AN11,"",GT11)</f>
        <v/>
      </c>
      <c r="MF11" s="103">
        <f>IF(VLOOKUP(LEFT($MF$5,2),'%ICMS'!$B$2:$I$29,8,0)=AO11,"",GU11)</f>
        <v>126.38165934</v>
      </c>
      <c r="MG11" s="103">
        <f>IF(VLOOKUP(LEFT($MG$5,2),'%ICMS'!$B$2:$I$29,8,0)=AP11,"",GV11)</f>
        <v>120.93191766</v>
      </c>
      <c r="MH11" s="103" t="str">
        <f>IF(VLOOKUP(LEFT($MH$5,2),'%ICMS'!$B$2:$I$29,8,0)=AQ11,"",GW11)</f>
        <v/>
      </c>
      <c r="MI11" s="103" t="str">
        <f>IF(VLOOKUP(LEFT($MI$5,2),'%ICMS'!$B$2:$I$29,8,0)=AR11,"",GX11)</f>
        <v/>
      </c>
      <c r="MJ11" s="103">
        <f>IF(VLOOKUP(LEFT($MJ$5,2),'%ICMS'!$B$2:$I$29,8,0)=AS11,"",GY11)</f>
        <v>120.93191766</v>
      </c>
      <c r="MK11" s="103" t="str">
        <f>IF(VLOOKUP(LEFT($MK$5,2),'%ICMS'!$B$2:$I$29,8,0)=AT11,"",GZ11)</f>
        <v/>
      </c>
      <c r="ML11" s="103">
        <f>IF(VLOOKUP(LEFT($ML$5,2),'%ICMS'!$B$2:$I$29,8,0)=AU11,"",HA11)</f>
        <v>116.73783263999999</v>
      </c>
      <c r="MM11" s="103">
        <f>IF(VLOOKUP(LEFT($MM$5,2),'%ICMS'!$B$2:$I$29,8,0)=AV11,"",HB11)</f>
        <v>116.73783263999999</v>
      </c>
      <c r="MN11" s="103">
        <f>IF(VLOOKUP(LEFT($MN$5,2),'%ICMS'!$B$2:$I$29,8,0)=AW11,"",HC11)</f>
        <v>121.80733776000001</v>
      </c>
      <c r="MO11" s="103" t="str">
        <f>IF(VLOOKUP(LEFT($MO$5,2),'%ICMS'!$B$2:$I$29,8,0)=AX11,"",HD11)</f>
        <v/>
      </c>
      <c r="MP11" s="103" t="str">
        <f>IF(VLOOKUP(LEFT($MP$5,2),'%ICMS'!$B$2:$I$29,8,0)=AY11,"",HE11)</f>
        <v/>
      </c>
      <c r="MQ11" s="103" t="str">
        <f>IF(VLOOKUP(LEFT($MQ$5,2),'%ICMS'!$B$2:$I$29,8,0)=Y11,"",HF11)</f>
        <v/>
      </c>
      <c r="MR11" s="103" t="str">
        <f>IF(VLOOKUP(LEFT($MR$5,2),'%ICMS'!$B$2:$I$29,8,0)=Z11,"",HG11)</f>
        <v>N/A</v>
      </c>
      <c r="MS11" s="103" t="str">
        <f>IF(VLOOKUP(LEFT($MS$5,2),'%ICMS'!$B$2:$I$29,8,0)=AA11,"",HH11)</f>
        <v/>
      </c>
      <c r="MT11" s="103" t="str">
        <f>IF(VLOOKUP(LEFT($MT$5,2),'%ICMS'!$B$2:$I$29,8,0)=AB11,"",HI11)</f>
        <v>N/A</v>
      </c>
      <c r="MU11" s="103" t="str">
        <f>IF(VLOOKUP(LEFT($MU$5,2),'%ICMS'!$B$2:$I$29,8,0)=AC11,"",HJ11)</f>
        <v/>
      </c>
      <c r="MV11" s="103" t="str">
        <f>IF(VLOOKUP(LEFT($MV$5,2),'%ICMS'!$B$2:$I$29,8,0)=AD11,"",HK11)</f>
        <v/>
      </c>
      <c r="MW11" s="103" t="str">
        <f>IF(VLOOKUP(LEFT($MW$5,2),'%ICMS'!$B$2:$I$29,8,0)=AE11,"",HL11)</f>
        <v>N/A</v>
      </c>
      <c r="MX11" s="103" t="str">
        <f>IF(VLOOKUP(LEFT($MX$5,2),'%ICMS'!$B$2:$I$29,8,0)=AF11,"",HM11)</f>
        <v/>
      </c>
      <c r="MY11" s="103" t="str">
        <f>IF(VLOOKUP(LEFT($MY$5,2),'%ICMS'!$B$2:$I$29,8,0)=AG11,"",HN11)</f>
        <v>N/A</v>
      </c>
      <c r="MZ11" s="103" t="str">
        <f>IF(VLOOKUP(LEFT($MZ$5,2),'%ICMS'!$B$2:$I$29,8,0)=AH11,"",HO11)</f>
        <v/>
      </c>
      <c r="NA11" s="103" t="str">
        <f>IF(VLOOKUP(LEFT($NA$5,2),'%ICMS'!$B$2:$I$29,8,0)=AI11,"",HP11)</f>
        <v>N/A</v>
      </c>
      <c r="NB11" s="103" t="str">
        <f>IF(VLOOKUP(LEFT($NB$5,2),'%ICMS'!$B$2:$I$29,8,0)=AJ11,"",HQ11)</f>
        <v/>
      </c>
      <c r="NC11" s="103" t="str">
        <f>IF(VLOOKUP(LEFT($NC$5,2),'%ICMS'!$B$2:$I$29,8,0)=AK11,"",HR11)</f>
        <v/>
      </c>
      <c r="ND11" s="103" t="str">
        <f>IF(VLOOKUP(LEFT($ND$5,2),'%ICMS'!$B$2:$I$29,8,0)=AL11,"",HS11)</f>
        <v/>
      </c>
      <c r="NE11" s="103" t="str">
        <f>IF(VLOOKUP(LEFT($NE$5,2),'%ICMS'!$B$2:$I$29,8,0)=AM11,"",HT11)</f>
        <v/>
      </c>
      <c r="NF11" s="103" t="str">
        <f>IF(VLOOKUP(LEFT($NF$5,2),'%ICMS'!$B$2:$I$29,8,0)=AN11,"",HU11)</f>
        <v/>
      </c>
      <c r="NG11" s="103" t="str">
        <f>IF(VLOOKUP(LEFT($NG$5,2),'%ICMS'!$B$2:$I$29,8,0)=AO11,"",HV11)</f>
        <v>N/A</v>
      </c>
      <c r="NH11" s="103" t="str">
        <f>IF(VLOOKUP(LEFT($NH$5,2),'%ICMS'!$B$2:$I$29,8,0)=AP11,"",HW11)</f>
        <v>N/A</v>
      </c>
      <c r="NI11" s="103" t="str">
        <f>IF(VLOOKUP(LEFT($NI$5,2),'%ICMS'!$B$2:$I$29,8,0)=AQ11,"",HX11)</f>
        <v/>
      </c>
      <c r="NJ11" s="103" t="str">
        <f>IF(VLOOKUP(LEFT($NJ$5,2),'%ICMS'!$B$2:$I$29,8,0)=AR11,"",HY11)</f>
        <v/>
      </c>
      <c r="NK11" s="103" t="str">
        <f>IF(VLOOKUP(LEFT($NK$5,2),'%ICMS'!$B$2:$I$29,8,0)=AS11,"",HZ11)</f>
        <v>N/A</v>
      </c>
      <c r="NL11" s="103" t="str">
        <f>IF(VLOOKUP(LEFT($NL$5,2),'%ICMS'!$B$2:$I$29,8,0)=AT11,"",IA11)</f>
        <v/>
      </c>
      <c r="NM11" s="103" t="str">
        <f>IF(VLOOKUP(LEFT($NM$5,2),'%ICMS'!$B$2:$I$29,8,0)=AU11,"",IB11)</f>
        <v>N/A</v>
      </c>
      <c r="NN11" s="103" t="str">
        <f>IF(VLOOKUP(LEFT($NN$5,2),'%ICMS'!$B$2:$I$29,8,0)=AV11,"",IC11)</f>
        <v>N/A</v>
      </c>
      <c r="NO11" s="103" t="str">
        <f>IF(FB11="PMPF",U11,IF(VLOOKUP(LEFT($NO$5,2),'%ICMS'!$B$2:$I$29,8,0)=AW11,"",ID11))</f>
        <v>N/A</v>
      </c>
      <c r="NP11" s="103" t="str">
        <f>IF(VLOOKUP(LEFT($NP$5,2),'%ICMS'!$B$2:$I$29,8,0)=AX11,"",IE11)</f>
        <v/>
      </c>
      <c r="NQ11" s="103" t="str">
        <f>IF(VLOOKUP(LEFT($NQ$5,2),'%ICMS'!$B$2:$I$29,8,0)=AY11,"",IF11)</f>
        <v/>
      </c>
      <c r="NT11" s="120">
        <v>0.34</v>
      </c>
      <c r="NU11" s="102">
        <f t="shared" si="18"/>
        <v>66.863515825012513</v>
      </c>
      <c r="NV11" s="102">
        <f t="shared" si="19"/>
        <v>67.060728699830435</v>
      </c>
      <c r="NW11" s="102">
        <f t="shared" si="20"/>
        <v>66.994035768000003</v>
      </c>
      <c r="NX11" s="102">
        <f t="shared" si="21"/>
        <v>66.736725000000007</v>
      </c>
      <c r="NY11" s="102">
        <f t="shared" si="22"/>
        <v>67.060728699830435</v>
      </c>
      <c r="NZ11" s="102">
        <f t="shared" si="23"/>
        <v>66.994035768000003</v>
      </c>
      <c r="OA11" s="102">
        <f t="shared" si="24"/>
        <v>69.506312109300012</v>
      </c>
      <c r="OB11" s="102">
        <f t="shared" si="25"/>
        <v>66.613525750199997</v>
      </c>
      <c r="OC11" s="102">
        <f t="shared" si="26"/>
        <v>68.827885281787502</v>
      </c>
      <c r="OD11" s="102">
        <f t="shared" si="27"/>
        <v>67.409643606112496</v>
      </c>
      <c r="OE11" s="102">
        <f t="shared" si="28"/>
        <v>78.130799999999994</v>
      </c>
      <c r="OF11" s="102">
        <f t="shared" si="29"/>
        <v>66.613525750199997</v>
      </c>
      <c r="OG11" s="102">
        <f t="shared" si="30"/>
        <v>66.613525750199997</v>
      </c>
      <c r="OH11" s="102">
        <f t="shared" si="31"/>
        <v>66.863515825012513</v>
      </c>
      <c r="OI11" s="102">
        <f t="shared" si="32"/>
        <v>66.994035768000003</v>
      </c>
      <c r="OJ11" s="102">
        <f t="shared" si="33"/>
        <v>67.060728699830435</v>
      </c>
      <c r="OK11" s="102">
        <f t="shared" si="34"/>
        <v>67.337727867093747</v>
      </c>
      <c r="OL11" s="102">
        <f t="shared" si="35"/>
        <v>66.928258179956245</v>
      </c>
      <c r="OM11" s="102">
        <f t="shared" si="36"/>
        <v>67.266917353349996</v>
      </c>
      <c r="ON11" s="102">
        <f t="shared" si="37"/>
        <v>66.994035768000003</v>
      </c>
      <c r="OO11" s="102">
        <f t="shared" si="38"/>
        <v>66.928258179956245</v>
      </c>
      <c r="OP11" s="102">
        <f t="shared" si="39"/>
        <v>66.994035768000003</v>
      </c>
      <c r="OQ11" s="102">
        <f t="shared" si="40"/>
        <v>66.613525750199997</v>
      </c>
      <c r="OR11" s="102">
        <f t="shared" si="41"/>
        <v>66.613525750199997</v>
      </c>
      <c r="OS11" s="102">
        <f t="shared" si="42"/>
        <v>66.994035768000003</v>
      </c>
      <c r="OT11" s="102">
        <f t="shared" si="43"/>
        <v>66.736725000000007</v>
      </c>
      <c r="OU11" s="102">
        <f t="shared" si="44"/>
        <v>66.994035768000003</v>
      </c>
      <c r="OV11" s="102">
        <f t="shared" si="104"/>
        <v>5.2153542343509764</v>
      </c>
      <c r="OW11" s="102">
        <f t="shared" si="45"/>
        <v>5.2307368385867736</v>
      </c>
      <c r="OX11" s="102">
        <f t="shared" si="46"/>
        <v>5.2255347899040006</v>
      </c>
      <c r="OY11" s="102">
        <f t="shared" si="47"/>
        <v>5.2054645500000003</v>
      </c>
      <c r="OZ11" s="102">
        <f t="shared" si="48"/>
        <v>5.2307368385867736</v>
      </c>
      <c r="PA11" s="102">
        <f t="shared" si="49"/>
        <v>5.2255347899040006</v>
      </c>
      <c r="PB11" s="102">
        <f t="shared" si="50"/>
        <v>5.4214923445254009</v>
      </c>
      <c r="PC11" s="102">
        <f t="shared" si="51"/>
        <v>5.1958550085155997</v>
      </c>
      <c r="PD11" s="102">
        <f t="shared" si="52"/>
        <v>5.3685750519794251</v>
      </c>
      <c r="PE11" s="102">
        <f t="shared" si="53"/>
        <v>5.2579522012767743</v>
      </c>
      <c r="PF11" s="102">
        <f t="shared" si="54"/>
        <v>6.0942023999999995</v>
      </c>
      <c r="PG11" s="102">
        <f t="shared" si="55"/>
        <v>5.1958550085155997</v>
      </c>
      <c r="PH11" s="102">
        <f t="shared" si="56"/>
        <v>5.1958550085155997</v>
      </c>
      <c r="PI11" s="102">
        <f t="shared" si="57"/>
        <v>5.2153542343509764</v>
      </c>
      <c r="PJ11" s="102">
        <f t="shared" si="58"/>
        <v>5.2255347899040006</v>
      </c>
      <c r="PK11" s="102">
        <f t="shared" si="59"/>
        <v>5.2307368385867736</v>
      </c>
      <c r="PL11" s="102">
        <f t="shared" si="60"/>
        <v>5.2523427736333126</v>
      </c>
      <c r="PM11" s="102">
        <f t="shared" si="61"/>
        <v>5.2204041380365869</v>
      </c>
      <c r="PN11" s="102">
        <f t="shared" si="62"/>
        <v>5.2468195535612994</v>
      </c>
      <c r="PO11" s="102">
        <f t="shared" si="63"/>
        <v>5.2255347899040006</v>
      </c>
      <c r="PP11" s="102">
        <f t="shared" si="64"/>
        <v>5.2204041380365869</v>
      </c>
      <c r="PQ11" s="102">
        <f t="shared" si="65"/>
        <v>5.2255347899040006</v>
      </c>
      <c r="PR11" s="102">
        <f t="shared" si="66"/>
        <v>5.1958550085155997</v>
      </c>
      <c r="PS11" s="102">
        <f t="shared" si="67"/>
        <v>5.1958550085155997</v>
      </c>
      <c r="PT11" s="102">
        <f t="shared" si="68"/>
        <v>5.2255347899040006</v>
      </c>
      <c r="PU11" s="102">
        <f t="shared" si="69"/>
        <v>5.2054645500000003</v>
      </c>
      <c r="PV11" s="102">
        <f t="shared" si="70"/>
        <v>5.2255347899040006</v>
      </c>
      <c r="PW11" s="102">
        <f t="shared" si="71"/>
        <v>0</v>
      </c>
      <c r="PX11" s="102">
        <f t="shared" si="72"/>
        <v>33.451008130309567</v>
      </c>
      <c r="PY11" s="102">
        <f t="shared" si="73"/>
        <v>0</v>
      </c>
      <c r="PZ11" s="102">
        <f t="shared" si="74"/>
        <v>39.926792143362263</v>
      </c>
      <c r="QA11" s="102">
        <f t="shared" si="75"/>
        <v>0</v>
      </c>
      <c r="QB11" s="102">
        <f t="shared" si="76"/>
        <v>0</v>
      </c>
      <c r="QC11" s="102">
        <f t="shared" si="77"/>
        <v>0</v>
      </c>
      <c r="QD11" s="102">
        <f t="shared" si="78"/>
        <v>0</v>
      </c>
      <c r="QE11" s="102">
        <f t="shared" si="79"/>
        <v>0</v>
      </c>
      <c r="QF11" s="102">
        <f t="shared" si="80"/>
        <v>0</v>
      </c>
      <c r="QG11" s="102">
        <f t="shared" si="81"/>
        <v>11.878772439599995</v>
      </c>
      <c r="QH11" s="102">
        <f t="shared" si="82"/>
        <v>0</v>
      </c>
      <c r="QI11" s="102">
        <f t="shared" si="83"/>
        <v>16.823663195338309</v>
      </c>
      <c r="QJ11" s="102">
        <f t="shared" si="84"/>
        <v>0</v>
      </c>
      <c r="QK11" s="102">
        <f t="shared" si="85"/>
        <v>0</v>
      </c>
      <c r="QL11" s="102">
        <f t="shared" si="86"/>
        <v>0</v>
      </c>
      <c r="QM11" s="102">
        <f t="shared" si="87"/>
        <v>0</v>
      </c>
      <c r="QN11" s="102">
        <f t="shared" si="88"/>
        <v>26.745671355377766</v>
      </c>
      <c r="QO11" s="102">
        <f t="shared" si="89"/>
        <v>24.634641316618804</v>
      </c>
      <c r="QP11" s="102">
        <f t="shared" si="90"/>
        <v>0</v>
      </c>
      <c r="QQ11" s="102">
        <f t="shared" si="91"/>
        <v>0</v>
      </c>
      <c r="QR11" s="102">
        <f t="shared" si="92"/>
        <v>0</v>
      </c>
      <c r="QS11" s="102">
        <f t="shared" si="93"/>
        <v>12.342418373467229</v>
      </c>
      <c r="QT11" s="102">
        <f t="shared" si="94"/>
        <v>0</v>
      </c>
      <c r="QU11" s="102">
        <f t="shared" si="95"/>
        <v>0</v>
      </c>
      <c r="QV11" s="102">
        <f t="shared" si="96"/>
        <v>22.571248169236803</v>
      </c>
      <c r="QW11" s="102">
        <f t="shared" si="97"/>
        <v>0</v>
      </c>
      <c r="QX11" s="102">
        <f t="shared" si="105"/>
        <v>72.078870059363496</v>
      </c>
      <c r="QY11" s="102">
        <f t="shared" si="98"/>
        <v>105.74247366872677</v>
      </c>
      <c r="QZ11" s="102">
        <f t="shared" si="98"/>
        <v>72.219570557904007</v>
      </c>
      <c r="RA11" s="102">
        <f t="shared" si="98"/>
        <v>111.86898169336227</v>
      </c>
      <c r="RB11" s="102">
        <f t="shared" si="98"/>
        <v>72.291465538417214</v>
      </c>
      <c r="RC11" s="102">
        <f t="shared" si="98"/>
        <v>72.219570557904007</v>
      </c>
      <c r="RD11" s="102">
        <f t="shared" si="98"/>
        <v>74.927804453825416</v>
      </c>
      <c r="RE11" s="102">
        <f t="shared" si="98"/>
        <v>71.809380758715591</v>
      </c>
      <c r="RF11" s="102">
        <f t="shared" si="98"/>
        <v>74.196460333766922</v>
      </c>
      <c r="RG11" s="102">
        <f t="shared" si="98"/>
        <v>72.667595807389276</v>
      </c>
      <c r="RH11" s="102">
        <f t="shared" si="98"/>
        <v>96.103774839599993</v>
      </c>
      <c r="RI11" s="102">
        <f t="shared" si="98"/>
        <v>71.809380758715591</v>
      </c>
      <c r="RJ11" s="102">
        <f t="shared" si="98"/>
        <v>88.633043954053903</v>
      </c>
      <c r="RK11" s="102">
        <f t="shared" si="98"/>
        <v>72.078870059363496</v>
      </c>
      <c r="RL11" s="102">
        <f t="shared" si="98"/>
        <v>72.219570557904007</v>
      </c>
      <c r="RM11" s="102">
        <f t="shared" si="98"/>
        <v>72.291465538417214</v>
      </c>
      <c r="RN11" s="102">
        <f t="shared" si="98"/>
        <v>72.590070640727063</v>
      </c>
      <c r="RO11" s="102">
        <f t="shared" si="98"/>
        <v>98.894333673370596</v>
      </c>
      <c r="RP11" s="102">
        <f t="shared" si="98"/>
        <v>97.148378223530102</v>
      </c>
      <c r="RQ11" s="102">
        <f t="shared" si="98"/>
        <v>72.219570557904007</v>
      </c>
      <c r="RR11" s="102">
        <f t="shared" si="98"/>
        <v>72.14866231799283</v>
      </c>
      <c r="RS11" s="102">
        <f t="shared" si="98"/>
        <v>72.219570557904007</v>
      </c>
      <c r="RT11" s="102">
        <f t="shared" si="98"/>
        <v>84.151799132182816</v>
      </c>
      <c r="RU11" s="102">
        <f t="shared" si="98"/>
        <v>71.809380758715591</v>
      </c>
      <c r="RV11" s="102">
        <f t="shared" si="98"/>
        <v>72.219570557904007</v>
      </c>
      <c r="RW11" s="102">
        <f t="shared" si="98"/>
        <v>94.513437719236805</v>
      </c>
      <c r="RX11" s="102">
        <f t="shared" si="98"/>
        <v>72.219570557904007</v>
      </c>
      <c r="RY11" s="102">
        <f t="shared" si="106"/>
        <v>97.256023018200011</v>
      </c>
      <c r="RZ11" s="102">
        <f t="shared" si="107"/>
        <v>97.542878108844263</v>
      </c>
      <c r="SA11" s="102">
        <f t="shared" si="108"/>
        <v>97.445870208000002</v>
      </c>
      <c r="SB11" s="102">
        <f t="shared" si="109"/>
        <v>97.071600000000004</v>
      </c>
      <c r="SC11" s="102">
        <f t="shared" si="110"/>
        <v>97.542878108844263</v>
      </c>
      <c r="SD11" s="102">
        <f t="shared" si="111"/>
        <v>97.445870208000002</v>
      </c>
      <c r="SE11" s="102">
        <f t="shared" si="112"/>
        <v>101.10009034080002</v>
      </c>
      <c r="SF11" s="102">
        <f t="shared" si="113"/>
        <v>96.8924010912</v>
      </c>
      <c r="SG11" s="102">
        <f t="shared" si="114"/>
        <v>100.11328768260002</v>
      </c>
      <c r="SH11" s="102">
        <f t="shared" si="115"/>
        <v>98.050390699800005</v>
      </c>
      <c r="SI11" s="102">
        <f t="shared" si="116"/>
        <v>86.417399999999986</v>
      </c>
      <c r="SJ11" s="102">
        <f t="shared" si="117"/>
        <v>96.8924010912</v>
      </c>
      <c r="SK11" s="102">
        <f t="shared" si="118"/>
        <v>96.8924010912</v>
      </c>
      <c r="SL11" s="102">
        <f t="shared" si="119"/>
        <v>97.256023018200011</v>
      </c>
      <c r="SM11" s="102">
        <f t="shared" si="120"/>
        <v>97.445870208000002</v>
      </c>
      <c r="SN11" s="102">
        <f t="shared" si="121"/>
        <v>97.542878108844263</v>
      </c>
      <c r="SO11" s="102">
        <f t="shared" si="122"/>
        <v>97.945785988500006</v>
      </c>
      <c r="SP11" s="102">
        <f t="shared" si="123"/>
        <v>97.350193716299998</v>
      </c>
      <c r="SQ11" s="102">
        <f t="shared" si="124"/>
        <v>97.8427888776</v>
      </c>
      <c r="SR11" s="102">
        <f t="shared" si="125"/>
        <v>97.445870208000002</v>
      </c>
      <c r="SS11" s="102">
        <f t="shared" si="126"/>
        <v>97.350193716299998</v>
      </c>
      <c r="ST11" s="102">
        <f t="shared" si="127"/>
        <v>97.445870208000002</v>
      </c>
      <c r="SU11" s="102">
        <f t="shared" si="128"/>
        <v>96.8924010912</v>
      </c>
      <c r="SV11" s="102">
        <f t="shared" si="129"/>
        <v>96.8924010912</v>
      </c>
      <c r="SW11" s="102">
        <f t="shared" si="130"/>
        <v>97.445870208000002</v>
      </c>
      <c r="SX11" s="102">
        <f t="shared" si="131"/>
        <v>97.071600000000004</v>
      </c>
      <c r="SY11" s="102">
        <f t="shared" si="132"/>
        <v>97.445870208000002</v>
      </c>
    </row>
    <row r="12" spans="1:519" s="112" customFormat="1" ht="15" customHeight="1" x14ac:dyDescent="0.2">
      <c r="A12" s="12" t="s">
        <v>720</v>
      </c>
      <c r="B12" s="12" t="s">
        <v>17</v>
      </c>
      <c r="C12" s="14">
        <v>100064649</v>
      </c>
      <c r="D12" s="13" t="s">
        <v>95</v>
      </c>
      <c r="E12" s="14" t="s">
        <v>175</v>
      </c>
      <c r="F12" s="126" t="s">
        <v>58</v>
      </c>
      <c r="G12" s="14">
        <v>144</v>
      </c>
      <c r="H12" s="14" t="s">
        <v>25</v>
      </c>
      <c r="I12" s="126" t="s">
        <v>133</v>
      </c>
      <c r="J12" s="14" t="s">
        <v>133</v>
      </c>
      <c r="K12" s="127" t="s">
        <v>133</v>
      </c>
      <c r="L12" s="15" t="s">
        <v>56</v>
      </c>
      <c r="M12" s="14" t="s">
        <v>19</v>
      </c>
      <c r="N12" s="128" t="s">
        <v>57</v>
      </c>
      <c r="O12" s="128" t="s">
        <v>142</v>
      </c>
      <c r="P12" s="128">
        <v>1</v>
      </c>
      <c r="Q12" s="128" t="s">
        <v>20</v>
      </c>
      <c r="R12" s="128" t="s">
        <v>21</v>
      </c>
      <c r="S12" s="129">
        <v>0.12</v>
      </c>
      <c r="T12" s="130">
        <v>0</v>
      </c>
      <c r="U12" s="167" t="s">
        <v>369</v>
      </c>
      <c r="V12" s="131">
        <v>0.1057</v>
      </c>
      <c r="W12" s="131">
        <v>9.0399999999999994E-2</v>
      </c>
      <c r="X12" s="131"/>
      <c r="Y12" s="131">
        <v>0.19</v>
      </c>
      <c r="Z12" s="139">
        <v>0.20499999999999999</v>
      </c>
      <c r="AA12" s="131">
        <v>0.2</v>
      </c>
      <c r="AB12" s="131">
        <v>0.18</v>
      </c>
      <c r="AC12" s="131">
        <v>0.20499999999999999</v>
      </c>
      <c r="AD12" s="131">
        <v>0.2</v>
      </c>
      <c r="AE12" s="131">
        <v>0.17</v>
      </c>
      <c r="AF12" s="131">
        <v>0.17</v>
      </c>
      <c r="AG12" s="131">
        <v>0.19</v>
      </c>
      <c r="AH12" s="131">
        <v>0.23</v>
      </c>
      <c r="AI12" s="131">
        <v>0.18</v>
      </c>
      <c r="AJ12" s="131">
        <v>0.17</v>
      </c>
      <c r="AK12" s="131">
        <v>0.17</v>
      </c>
      <c r="AL12" s="131">
        <v>0.19</v>
      </c>
      <c r="AM12" s="131">
        <v>0.2</v>
      </c>
      <c r="AN12" s="131">
        <v>0.20499999999999999</v>
      </c>
      <c r="AO12" s="131">
        <v>0.22500000000000001</v>
      </c>
      <c r="AP12" s="131">
        <v>0.19500000000000001</v>
      </c>
      <c r="AQ12" s="131">
        <v>0.22</v>
      </c>
      <c r="AR12" s="131">
        <v>0.2</v>
      </c>
      <c r="AS12" s="131">
        <v>0.19500000000000001</v>
      </c>
      <c r="AT12" s="131">
        <v>0.2</v>
      </c>
      <c r="AU12" s="131">
        <v>0.17</v>
      </c>
      <c r="AV12" s="131">
        <v>0.17</v>
      </c>
      <c r="AW12" s="131">
        <v>0.2</v>
      </c>
      <c r="AX12" s="131">
        <v>0.18</v>
      </c>
      <c r="AY12" s="131">
        <v>0.2</v>
      </c>
      <c r="AZ12" s="131">
        <v>0.04</v>
      </c>
      <c r="BA12" s="131">
        <v>0.04</v>
      </c>
      <c r="BB12" s="131">
        <v>0.04</v>
      </c>
      <c r="BC12" s="131">
        <v>0.04</v>
      </c>
      <c r="BD12" s="131">
        <v>0.04</v>
      </c>
      <c r="BE12" s="131">
        <v>0.04</v>
      </c>
      <c r="BF12" s="131">
        <v>0.04</v>
      </c>
      <c r="BG12" s="131">
        <v>0.04</v>
      </c>
      <c r="BH12" s="131">
        <v>0.04</v>
      </c>
      <c r="BI12" s="131">
        <v>0.04</v>
      </c>
      <c r="BJ12" s="131">
        <v>0.18</v>
      </c>
      <c r="BK12" s="131">
        <v>0.04</v>
      </c>
      <c r="BL12" s="131">
        <v>0.04</v>
      </c>
      <c r="BM12" s="131">
        <v>0.04</v>
      </c>
      <c r="BN12" s="131">
        <v>0.04</v>
      </c>
      <c r="BO12" s="131">
        <v>0.04</v>
      </c>
      <c r="BP12" s="131">
        <v>0.04</v>
      </c>
      <c r="BQ12" s="131">
        <v>0.04</v>
      </c>
      <c r="BR12" s="131">
        <v>0.04</v>
      </c>
      <c r="BS12" s="131">
        <v>0.04</v>
      </c>
      <c r="BT12" s="131">
        <v>0.04</v>
      </c>
      <c r="BU12" s="131">
        <v>0.04</v>
      </c>
      <c r="BV12" s="131">
        <v>0.04</v>
      </c>
      <c r="BW12" s="131">
        <v>0.04</v>
      </c>
      <c r="BX12" s="131">
        <v>0.04</v>
      </c>
      <c r="BY12" s="131">
        <v>0.04</v>
      </c>
      <c r="BZ12" s="131">
        <v>0.04</v>
      </c>
      <c r="CA12" s="131" t="s">
        <v>369</v>
      </c>
      <c r="CB12" s="131" t="s">
        <v>369</v>
      </c>
      <c r="CC12" s="131" t="s">
        <v>369</v>
      </c>
      <c r="CD12" s="131" t="s">
        <v>369</v>
      </c>
      <c r="CE12" s="131" t="s">
        <v>369</v>
      </c>
      <c r="CF12" s="131" t="s">
        <v>369</v>
      </c>
      <c r="CG12" s="131" t="s">
        <v>369</v>
      </c>
      <c r="CH12" s="131" t="s">
        <v>369</v>
      </c>
      <c r="CI12" s="131" t="s">
        <v>369</v>
      </c>
      <c r="CJ12" s="131" t="s">
        <v>369</v>
      </c>
      <c r="CK12" s="131">
        <v>0.18</v>
      </c>
      <c r="CL12" s="131">
        <v>0.17</v>
      </c>
      <c r="CM12" s="131" t="s">
        <v>369</v>
      </c>
      <c r="CN12" s="131" t="s">
        <v>369</v>
      </c>
      <c r="CO12" s="131" t="s">
        <v>369</v>
      </c>
      <c r="CP12" s="131" t="s">
        <v>369</v>
      </c>
      <c r="CQ12" s="131" t="s">
        <v>369</v>
      </c>
      <c r="CR12" s="131" t="s">
        <v>369</v>
      </c>
      <c r="CS12" s="131" t="s">
        <v>369</v>
      </c>
      <c r="CT12" s="131" t="s">
        <v>369</v>
      </c>
      <c r="CU12" s="131" t="s">
        <v>369</v>
      </c>
      <c r="CV12" s="131" t="s">
        <v>369</v>
      </c>
      <c r="CW12" s="131" t="s">
        <v>369</v>
      </c>
      <c r="CX12" s="131" t="s">
        <v>369</v>
      </c>
      <c r="CY12" s="131" t="s">
        <v>369</v>
      </c>
      <c r="CZ12" s="131" t="s">
        <v>369</v>
      </c>
      <c r="DA12" s="131" t="s">
        <v>369</v>
      </c>
      <c r="DB12" s="131" t="s">
        <v>369</v>
      </c>
      <c r="DC12" s="131" t="s">
        <v>369</v>
      </c>
      <c r="DD12" s="131" t="s">
        <v>369</v>
      </c>
      <c r="DE12" s="131" t="s">
        <v>369</v>
      </c>
      <c r="DF12" s="131" t="s">
        <v>369</v>
      </c>
      <c r="DG12" s="131" t="s">
        <v>369</v>
      </c>
      <c r="DH12" s="131" t="s">
        <v>369</v>
      </c>
      <c r="DI12" s="131" t="s">
        <v>369</v>
      </c>
      <c r="DJ12" s="131" t="s">
        <v>369</v>
      </c>
      <c r="DK12" s="131" t="s">
        <v>369</v>
      </c>
      <c r="DL12" s="131">
        <v>0.33</v>
      </c>
      <c r="DM12" s="131">
        <v>0.19750000000000001</v>
      </c>
      <c r="DN12" s="131" t="s">
        <v>369</v>
      </c>
      <c r="DO12" s="131" t="s">
        <v>369</v>
      </c>
      <c r="DP12" s="131" t="s">
        <v>369</v>
      </c>
      <c r="DQ12" s="131" t="s">
        <v>369</v>
      </c>
      <c r="DR12" s="131" t="s">
        <v>369</v>
      </c>
      <c r="DS12" s="131" t="s">
        <v>369</v>
      </c>
      <c r="DT12" s="131" t="s">
        <v>369</v>
      </c>
      <c r="DU12" s="131" t="s">
        <v>369</v>
      </c>
      <c r="DV12" s="131" t="s">
        <v>369</v>
      </c>
      <c r="DW12" s="131" t="s">
        <v>369</v>
      </c>
      <c r="DX12" s="131" t="s">
        <v>369</v>
      </c>
      <c r="DY12" s="131" t="s">
        <v>369</v>
      </c>
      <c r="DZ12" s="131" t="s">
        <v>369</v>
      </c>
      <c r="EA12" s="131" t="s">
        <v>369</v>
      </c>
      <c r="EB12" s="131" t="s">
        <v>369</v>
      </c>
      <c r="EC12" s="131" t="str">
        <f t="shared" si="0"/>
        <v>N/A</v>
      </c>
      <c r="ED12" s="131" t="str">
        <f t="shared" si="1"/>
        <v>N/A</v>
      </c>
      <c r="EE12" s="131" t="str">
        <f t="shared" si="2"/>
        <v>N/A</v>
      </c>
      <c r="EF12" s="131" t="str">
        <f t="shared" si="3"/>
        <v>N/A</v>
      </c>
      <c r="EG12" s="131" t="str">
        <f t="shared" si="4"/>
        <v>N/A</v>
      </c>
      <c r="EH12" s="131" t="str">
        <f t="shared" si="5"/>
        <v>N/A</v>
      </c>
      <c r="EI12" s="131" t="str">
        <f t="shared" si="6"/>
        <v>N/A</v>
      </c>
      <c r="EJ12" s="131" t="str">
        <f t="shared" si="7"/>
        <v>N/A</v>
      </c>
      <c r="EK12" s="131" t="str">
        <f t="shared" si="8"/>
        <v>N/A</v>
      </c>
      <c r="EL12" s="131" t="str">
        <f t="shared" si="9"/>
        <v>N/A</v>
      </c>
      <c r="EM12" s="131">
        <f t="shared" si="10"/>
        <v>0.33000000000000029</v>
      </c>
      <c r="EN12" s="131">
        <f t="shared" si="11"/>
        <v>0.38506024096385549</v>
      </c>
      <c r="EO12" s="131" t="str">
        <f t="shared" si="12"/>
        <v>N/A</v>
      </c>
      <c r="EP12" s="131" t="str">
        <f t="shared" ref="EP12:EP34" si="133">IF(DO12="N/A","N/A",IF(DO12="PMC","PMC",IF(DO12="PMPF","PMPF",((1+DO12)*(1-BM12)/(1-CN12))-1)))</f>
        <v>N/A</v>
      </c>
      <c r="EQ12" s="131" t="str">
        <f t="shared" ref="EQ12:EQ34" si="134">IF(DP12="N/A","N/A",IF(DP12="PMC","PMC",IF(DP12="PMPF","PMPF",((1+DP12)*(1-BN12)/(1-CO12))-1)))</f>
        <v>N/A</v>
      </c>
      <c r="ER12" s="131" t="str">
        <f>DQ12</f>
        <v>N/A</v>
      </c>
      <c r="ES12" s="131" t="str">
        <f t="shared" ref="ES12:ES34" si="135">IF(DR12="N/A","N/A",IF(DR12="PMC","PMC",IF(DR12="PMPF","PMPF",((1+DR12)*(1-BP12)/(1-CQ12))-1)))</f>
        <v>N/A</v>
      </c>
      <c r="ET12" s="131" t="str">
        <f t="shared" ref="ET12:ET34" si="136">IF(DS12="N/A","N/A",IF(DS12="PMC","PMC",IF(DS12="PMPF","PMPF",((1+DS12)*(1-BQ12)/(1-CR12))-1)))</f>
        <v>N/A</v>
      </c>
      <c r="EU12" s="131" t="str">
        <f t="shared" ref="EU12:EU34" si="137">IF(DT12="N/A","N/A",IF(DT12="PMC","PMC",IF(DT12="PMPF","PMPF",((1+DT12)*(1-BR12)/(1-CS12))-1)))</f>
        <v>N/A</v>
      </c>
      <c r="EV12" s="131" t="str">
        <f t="shared" ref="EV12:EV34" si="138">IF(DU12="N/A","N/A",IF(DU12="PMC","PMC",IF(DU12="PMPF","PMPF",((1+DU12)*(1-BS12)/(1-CT12))-1)))</f>
        <v>N/A</v>
      </c>
      <c r="EW12" s="131" t="str">
        <f t="shared" ref="EW12:EW34" si="139">IF(DV12="N/A","N/A",IF(DV12="PMC","PMC",IF(DV12="PMPF","PMPF",((1+DV12)*(1-BT12)/(1-CU12))-1)))</f>
        <v>N/A</v>
      </c>
      <c r="EX12" s="131" t="str">
        <f t="shared" ref="EX12:EX34" si="140">IF(DW12="N/A","N/A",IF(DW12="PMC","PMC",IF(DW12="PMPF","PMPF",((1+DW12)*(1-BU12)/(1-CV12))-1)))</f>
        <v>N/A</v>
      </c>
      <c r="EY12" s="131" t="str">
        <f t="shared" ref="EY12:EY34" si="141">IF(DX12="N/A","N/A",IF(DX12="PMC","PMC",IF(DX12="PMPF","PMPF",((1+DX12)*(1-BV12)/(1-CW12))-1)))</f>
        <v>N/A</v>
      </c>
      <c r="EZ12" s="131" t="str">
        <f t="shared" ref="EZ12:EZ34" si="142">IF(DY12="N/A","N/A",IF(DY12="PMC","PMC",IF(DY12="PMPF","PMPF",((1+DY12)*(1-BW12)/(1-CX12))-1)))</f>
        <v>N/A</v>
      </c>
      <c r="FA12" s="131" t="str">
        <f t="shared" ref="FA12:FA34" si="143">IF(DZ12="N/A","N/A",IF(DZ12="PMC","PMC",IF(DZ12="PMPF","PMPF",((1+DZ12)*(1-BX12)/(1-CY12))-1)))</f>
        <v>N/A</v>
      </c>
      <c r="FB12" s="131" t="str">
        <f t="shared" ref="FB12:FB34" si="144">IF(EA12="N/A","N/A",IF(EA12="PMC","PMC",IF(EA12="PMPF","PMPF",((1+EA12)*(1-BY12)/(1-CZ12))-1)))</f>
        <v>N/A</v>
      </c>
      <c r="FC12" s="131" t="str">
        <f t="shared" ref="FC12:FC34" si="145">IF(EB12="N/A","N/A",IF(EB12="PMC","PMC",IF(EB12="PMPF","PMPF",((1+EB12)*(1-BZ12)/(1-DA12))-1)))</f>
        <v>N/A</v>
      </c>
      <c r="FD12" s="132">
        <f t="shared" ref="FD12:FE34" si="146">1-((1-Y12)/(1-AZ12))</f>
        <v>0.15624999999999989</v>
      </c>
      <c r="FE12" s="132">
        <f t="shared" ref="FE12:FE34" si="147">1-((1-Z12)/(1-BA12))</f>
        <v>0.17187499999999989</v>
      </c>
      <c r="FF12" s="132">
        <f t="shared" ref="FF12:FF34" si="148">1-((1-AA12)/(1-BB12))</f>
        <v>0.16666666666666663</v>
      </c>
      <c r="FG12" s="132">
        <f t="shared" ref="FG12:FG34" si="149">1-((1-AB12)/(1-BC12))</f>
        <v>0.14583333333333326</v>
      </c>
      <c r="FH12" s="132">
        <f t="shared" ref="FH12:FH34" si="150">1-((1-AC12)/(1-BD12))</f>
        <v>0.17187499999999989</v>
      </c>
      <c r="FI12" s="132">
        <f t="shared" ref="FI12:FI34" si="151">1-((1-AD12)/(1-BE12))</f>
        <v>0.16666666666666663</v>
      </c>
      <c r="FJ12" s="132">
        <f t="shared" ref="FJ12:FJ34" si="152">1-((1-AE12)/(1-BF12))</f>
        <v>0.13541666666666663</v>
      </c>
      <c r="FK12" s="132">
        <f t="shared" ref="FK12:FK34" si="153">1-((1-AF12)/(1-BG12))</f>
        <v>0.13541666666666663</v>
      </c>
      <c r="FL12" s="132">
        <f t="shared" ref="FL12:FL34" si="154">1-((1-AG12)/(1-BH12))</f>
        <v>0.15624999999999989</v>
      </c>
      <c r="FM12" s="132">
        <f t="shared" ref="FM12:FM34" si="155">1-((1-AH12)/(1-BI12))</f>
        <v>0.19791666666666663</v>
      </c>
      <c r="FN12" s="132">
        <f t="shared" ref="FN12:FN34" si="156">1-((1-AI12)/(1-BJ12))</f>
        <v>0</v>
      </c>
      <c r="FO12" s="132">
        <f t="shared" ref="FO12:FO34" si="157">1-((1-AJ12)/(1-BK12))</f>
        <v>0.13541666666666663</v>
      </c>
      <c r="FP12" s="132">
        <f t="shared" ref="FP12:FP34" si="158">1-((1-AK12)/(1-BL12))</f>
        <v>0.13541666666666663</v>
      </c>
      <c r="FQ12" s="132">
        <f t="shared" ref="FQ12:FQ34" si="159">1-((1-AL12)/(1-BM12))</f>
        <v>0.15624999999999989</v>
      </c>
      <c r="FR12" s="132">
        <f t="shared" ref="FR12:FR34" si="160">1-((1-AM12)/(1-BN12))</f>
        <v>0.16666666666666663</v>
      </c>
      <c r="FS12" s="132">
        <f t="shared" ref="FS12:FS34" si="161">1-((1-AN12)/(1-BO12))</f>
        <v>0.17187499999999989</v>
      </c>
      <c r="FT12" s="132">
        <f t="shared" ref="FT12:FT34" si="162">1-((1-AO12)/(1-BP12))</f>
        <v>0.19270833333333326</v>
      </c>
      <c r="FU12" s="132">
        <f t="shared" ref="FU12:FU34" si="163">1-((1-AP12)/(1-BQ12))</f>
        <v>0.16145833333333337</v>
      </c>
      <c r="FV12" s="132">
        <f t="shared" ref="FV12:FV34" si="164">1-((1-AQ12)/(1-BR12))</f>
        <v>0.18749999999999989</v>
      </c>
      <c r="FW12" s="132">
        <f t="shared" ref="FW12:FW34" si="165">1-((1-AR12)/(1-BS12))</f>
        <v>0.16666666666666663</v>
      </c>
      <c r="FX12" s="132">
        <f t="shared" ref="FX12:FX34" si="166">1-((1-AS12)/(1-BT12))</f>
        <v>0.16145833333333337</v>
      </c>
      <c r="FY12" s="132">
        <f t="shared" ref="FY12:FY34" si="167">1-((1-AT12)/(1-BU12))</f>
        <v>0.16666666666666663</v>
      </c>
      <c r="FZ12" s="132">
        <f t="shared" ref="FZ12:FZ34" si="168">1-((1-AU12)/(1-BV12))</f>
        <v>0.13541666666666663</v>
      </c>
      <c r="GA12" s="132">
        <f t="shared" ref="GA12:GA34" si="169">1-((1-AV12)/(1-BW12))</f>
        <v>0.13541666666666663</v>
      </c>
      <c r="GB12" s="132">
        <f t="shared" ref="GB12:GB34" si="170">1-((1-AW12)/(1-BX12))</f>
        <v>0.16666666666666663</v>
      </c>
      <c r="GC12" s="132">
        <f t="shared" ref="GC12:GC34" si="171">1-((1-AX12)/(1-BY12))</f>
        <v>0.14583333333333326</v>
      </c>
      <c r="GD12" s="132">
        <f t="shared" ref="GD12:GD34" si="172">1-((1-AY12)/(1-BZ12))</f>
        <v>0.16666666666666663</v>
      </c>
      <c r="GE12" s="100">
        <f>VLOOKUP($C12,'Preços 18%'!$B:$G,6,0)*IF($M12="Positiva",HLOOKUP(Y12,'Fatores PF (não CMED)'!$B$3:$P$15,MATCH("POSITIVA - POSITIVA",'Fatores PF (não CMED)'!$B$3:$B$15,0),0),IF($M12="Negativa",HLOOKUP(Y12,'Fatores PF (não CMED)'!$B$3:$P$15,MATCH("NEGATIVA - NEGATIVA",'Fatores PF (não CMED)'!$B$3:$B$15,0),0),IF($M12="Neutra",HLOOKUP(Y12,'Fatores PF (não CMED)'!$B$3:$P$15,MATCH("NEUTRA - NEUTRA",'Fatores PF (não CMED)'!$B$3:$B$15,0),0),"")))</f>
        <v>60.207007840000003</v>
      </c>
      <c r="GF12" s="100">
        <f>VLOOKUP($C12,'Preços 18%'!$B:$G,6,0)*IF($M12="Positiva",HLOOKUP(Z12,'Fatores PF (não CMED)'!$B$3:$P$15,MATCH("POSITIVA - POSITIVA",'Fatores PF (não CMED)'!$B$3:$B$15,0),0),IF($M12="Negativa",HLOOKUP(Z12,'Fatores PF (não CMED)'!$B$3:$P$15,MATCH("NEGATIVA - NEGATIVA",'Fatores PF (não CMED)'!$B$3:$B$15,0),0),IF($M12="Neutra",HLOOKUP(Z12,'Fatores PF (não CMED)'!$B$3:$P$15,MATCH("NEUTRA - NEUTRA",'Fatores PF (não CMED)'!$B$3:$B$15,0),0),"")))</f>
        <v>61.523919289241185</v>
      </c>
      <c r="GG12" s="100">
        <f>VLOOKUP($C12,'Preços 18%'!$B:$G,6,0)*IF($M12="Positiva",HLOOKUP(AA12,'Fatores PF (não CMED)'!$B$3:$P$15,MATCH("POSITIVA - POSITIVA",'Fatores PF (não CMED)'!$B$3:$B$15,0),0),IF($M12="Negativa",HLOOKUP(AA12,'Fatores PF (não CMED)'!$B$3:$P$15,MATCH("NEGATIVA - NEGATIVA",'Fatores PF (não CMED)'!$B$3:$B$15,0),0),IF($M12="Neutra",HLOOKUP(AA12,'Fatores PF (não CMED)'!$B$3:$P$15,MATCH("NEUTRA - NEUTRA",'Fatores PF (não CMED)'!$B$3:$B$15,0),0),"")))</f>
        <v>61.078590720000008</v>
      </c>
      <c r="GH12" s="100">
        <f>VLOOKUP($C12,'Preços 18%'!$B:$G,6,0)*IF($M12="Positiva",HLOOKUP(AB12,'Fatores PF (não CMED)'!$B$3:$P$15,MATCH("POSITIVA - POSITIVA",'Fatores PF (não CMED)'!$B$3:$B$15,0),0),IF($M12="Negativa",HLOOKUP(AB12,'Fatores PF (não CMED)'!$B$3:$P$15,MATCH("NEGATIVA - NEGATIVA",'Fatores PF (não CMED)'!$B$3:$B$15,0),0),IF($M12="Neutra",HLOOKUP(AB12,'Fatores PF (não CMED)'!$B$3:$P$15,MATCH("NEUTRA - NEUTRA",'Fatores PF (não CMED)'!$B$3:$B$15,0),0),"")))</f>
        <v>59.36</v>
      </c>
      <c r="GI12" s="100">
        <f>VLOOKUP($C12,'Preços 18%'!$B:$G,6,0)*IF($M12="Positiva",HLOOKUP(AC12,'Fatores PF (não CMED)'!$B$3:$P$15,MATCH("POSITIVA - POSITIVA",'Fatores PF (não CMED)'!$B$3:$B$15,0),0),IF($M12="Negativa",HLOOKUP(AC12,'Fatores PF (não CMED)'!$B$3:$P$15,MATCH("NEGATIVA - NEGATIVA",'Fatores PF (não CMED)'!$B$3:$B$15,0),0),IF($M12="Neutra",HLOOKUP(AC12,'Fatores PF (não CMED)'!$B$3:$P$15,MATCH("NEUTRA - NEUTRA",'Fatores PF (não CMED)'!$B$3:$B$15,0),0),"")))</f>
        <v>61.523919289241185</v>
      </c>
      <c r="GJ12" s="100">
        <f>VLOOKUP($C12,'Preços 18%'!$B:$G,6,0)*IF($M12="Positiva",HLOOKUP(AD12,'Fatores PF (não CMED)'!$B$3:$P$15,MATCH("POSITIVA - POSITIVA",'Fatores PF (não CMED)'!$B$3:$B$15,0),0),IF($M12="Negativa",HLOOKUP(AD12,'Fatores PF (não CMED)'!$B$3:$P$15,MATCH("NEGATIVA - NEGATIVA",'Fatores PF (não CMED)'!$B$3:$B$15,0),0),IF($M12="Neutra",HLOOKUP(AD12,'Fatores PF (não CMED)'!$B$3:$P$15,MATCH("NEUTRA - NEUTRA",'Fatores PF (não CMED)'!$B$3:$B$15,0),0),"")))</f>
        <v>61.078590720000008</v>
      </c>
      <c r="GK12" s="100">
        <f>VLOOKUP($C12,'Preços 18%'!$B:$G,6,0)*IF($M12="Positiva",HLOOKUP(AE12,'Fatores PF (não CMED)'!$B$3:$P$15,MATCH("POSITIVA - POSITIVA",'Fatores PF (não CMED)'!$B$3:$B$15,0),0),IF($M12="Negativa",HLOOKUP(AE12,'Fatores PF (não CMED)'!$B$3:$P$15,MATCH("NEGATIVA - NEGATIVA",'Fatores PF (não CMED)'!$B$3:$B$15,0),0),IF($M12="Neutra",HLOOKUP(AE12,'Fatores PF (não CMED)'!$B$3:$P$15,MATCH("NEUTRA - NEUTRA",'Fatores PF (não CMED)'!$B$3:$B$15,0),0),"")))</f>
        <v>58.536558079999999</v>
      </c>
      <c r="GL12" s="100">
        <f>VLOOKUP($C12,'Preços 18%'!$B:$G,6,0)*IF($M12="Positiva",HLOOKUP(AF12,'Fatores PF (não CMED)'!$B$3:$P$15,MATCH("POSITIVA - POSITIVA",'Fatores PF (não CMED)'!$B$3:$B$15,0),0),IF($M12="Negativa",HLOOKUP(AF12,'Fatores PF (não CMED)'!$B$3:$P$15,MATCH("NEGATIVA - NEGATIVA",'Fatores PF (não CMED)'!$B$3:$B$15,0),0),IF($M12="Neutra",HLOOKUP(AF12,'Fatores PF (não CMED)'!$B$3:$P$15,MATCH("NEUTRA - NEUTRA",'Fatores PF (não CMED)'!$B$3:$B$15,0),0),"")))</f>
        <v>58.536558079999999</v>
      </c>
      <c r="GM12" s="100">
        <f>VLOOKUP($C12,'Preços 18%'!$B:$G,6,0)*IF($M12="Positiva",HLOOKUP(AG12,'Fatores PF (não CMED)'!$B$3:$P$15,MATCH("POSITIVA - POSITIVA",'Fatores PF (não CMED)'!$B$3:$B$15,0),0),IF($M12="Negativa",HLOOKUP(AG12,'Fatores PF (não CMED)'!$B$3:$P$15,MATCH("NEGATIVA - NEGATIVA",'Fatores PF (não CMED)'!$B$3:$B$15,0),0),IF($M12="Neutra",HLOOKUP(AG12,'Fatores PF (não CMED)'!$B$3:$P$15,MATCH("NEUTRA - NEUTRA",'Fatores PF (não CMED)'!$B$3:$B$15,0),0),"")))</f>
        <v>60.207007840000003</v>
      </c>
      <c r="GN12" s="100">
        <f>VLOOKUP($C12,'Preços 18%'!$B:$G,6,0)*IF($M12="Positiva",HLOOKUP(AH12,'Fatores PF (não CMED)'!$B$3:$P$15,MATCH("POSITIVA - POSITIVA",'Fatores PF (não CMED)'!$B$3:$B$15,0),0),IF($M12="Negativa",HLOOKUP(AH12,'Fatores PF (não CMED)'!$B$3:$P$15,MATCH("NEGATIVA - NEGATIVA",'Fatores PF (não CMED)'!$B$3:$B$15,0),0),IF($M12="Neutra",HLOOKUP(AH12,'Fatores PF (não CMED)'!$B$3:$P$15,MATCH("NEUTRA - NEUTRA",'Fatores PF (não CMED)'!$B$3:$B$15,0),0),"")))</f>
        <v>63.851949280000007</v>
      </c>
      <c r="GO12" s="100">
        <f>VLOOKUP($C12,'Preços 18%'!$B:$G,6,0)*IF($M12="Positiva",HLOOKUP(AI12,'Fatores PF (não CMED)'!$B$3:$P$15,MATCH("POSITIVA - POSITIVA",'Fatores PF (não CMED)'!$B$3:$B$15,0),0),IF($M12="Negativa",HLOOKUP(AI12,'Fatores PF (não CMED)'!$B$3:$P$15,MATCH("NEGATIVA - NEGATIVA",'Fatores PF (não CMED)'!$B$3:$B$15,0),0),IF($M12="Neutra",HLOOKUP(AI12,'Fatores PF (não CMED)'!$B$3:$P$15,MATCH("NEUTRA - NEUTRA",'Fatores PF (não CMED)'!$B$3:$B$15,0),0),"")))</f>
        <v>59.36</v>
      </c>
      <c r="GP12" s="100">
        <f>VLOOKUP($C12,'Preços 18%'!$B:$G,6,0)*IF($M12="Positiva",HLOOKUP(AJ12,'Fatores PF (não CMED)'!$B$3:$P$15,MATCH("POSITIVA - POSITIVA",'Fatores PF (não CMED)'!$B$3:$B$15,0),0),IF($M12="Negativa",HLOOKUP(AJ12,'Fatores PF (não CMED)'!$B$3:$P$15,MATCH("NEGATIVA - NEGATIVA",'Fatores PF (não CMED)'!$B$3:$B$15,0),0),IF($M12="Neutra",HLOOKUP(AJ12,'Fatores PF (não CMED)'!$B$3:$P$15,MATCH("NEUTRA - NEUTRA",'Fatores PF (não CMED)'!$B$3:$B$15,0),0),"")))</f>
        <v>58.536558079999999</v>
      </c>
      <c r="GQ12" s="100">
        <f>VLOOKUP($C12,'Preços 18%'!$B:$G,6,0)*IF($M12="Positiva",HLOOKUP(AK12,'Fatores PF (não CMED)'!$B$3:$P$15,MATCH("POSITIVA - POSITIVA",'Fatores PF (não CMED)'!$B$3:$B$15,0),0),IF($M12="Negativa",HLOOKUP(AK12,'Fatores PF (não CMED)'!$B$3:$P$15,MATCH("NEGATIVA - NEGATIVA",'Fatores PF (não CMED)'!$B$3:$B$15,0),0),IF($M12="Neutra",HLOOKUP(AK12,'Fatores PF (não CMED)'!$B$3:$P$15,MATCH("NEUTRA - NEUTRA",'Fatores PF (não CMED)'!$B$3:$B$15,0),0),"")))</f>
        <v>58.536558079999999</v>
      </c>
      <c r="GR12" s="100">
        <f>VLOOKUP($C12,'Preços 18%'!$B:$G,6,0)*IF($M12="Positiva",HLOOKUP(AL12,'Fatores PF (não CMED)'!$B$3:$P$15,MATCH("POSITIVA - POSITIVA",'Fatores PF (não CMED)'!$B$3:$B$15,0),0),IF($M12="Negativa",HLOOKUP(AL12,'Fatores PF (não CMED)'!$B$3:$P$15,MATCH("NEGATIVA - NEGATIVA",'Fatores PF (não CMED)'!$B$3:$B$15,0),0),IF($M12="Neutra",HLOOKUP(AL12,'Fatores PF (não CMED)'!$B$3:$P$15,MATCH("NEUTRA - NEUTRA",'Fatores PF (não CMED)'!$B$3:$B$15,0),0),"")))</f>
        <v>60.207007840000003</v>
      </c>
      <c r="GS12" s="100">
        <f>VLOOKUP($C12,'Preços 18%'!$B:$G,6,0)*IF($M12="Positiva",HLOOKUP(AM12,'Fatores PF (não CMED)'!$B$3:$P$15,MATCH("POSITIVA - POSITIVA",'Fatores PF (não CMED)'!$B$3:$B$15,0),0),IF($M12="Negativa",HLOOKUP(AM12,'Fatores PF (não CMED)'!$B$3:$P$15,MATCH("NEGATIVA - NEGATIVA",'Fatores PF (não CMED)'!$B$3:$B$15,0),0),IF($M12="Neutra",HLOOKUP(AM12,'Fatores PF (não CMED)'!$B$3:$P$15,MATCH("NEUTRA - NEUTRA",'Fatores PF (não CMED)'!$B$3:$B$15,0),0),"")))</f>
        <v>61.078590720000008</v>
      </c>
      <c r="GT12" s="100">
        <f>VLOOKUP($C12,'Preços 18%'!$B:$G,6,0)*IF($M12="Positiva",HLOOKUP(AN12,'Fatores PF (não CMED)'!$B$3:$P$15,MATCH("POSITIVA - POSITIVA",'Fatores PF (não CMED)'!$B$3:$B$15,0),0),IF($M12="Negativa",HLOOKUP(AN12,'Fatores PF (não CMED)'!$B$3:$P$15,MATCH("NEGATIVA - NEGATIVA",'Fatores PF (não CMED)'!$B$3:$B$15,0),0),IF($M12="Neutra",HLOOKUP(AN12,'Fatores PF (não CMED)'!$B$3:$P$15,MATCH("NEUTRA - NEUTRA",'Fatores PF (não CMED)'!$B$3:$B$15,0),0),"")))</f>
        <v>61.523919289241185</v>
      </c>
      <c r="GU12" s="100">
        <f>VLOOKUP($C12,'Preços 18%'!$B:$G,6,0)*IF($M12="Positiva",HLOOKUP(AO12,'Fatores PF (não CMED)'!$B$3:$P$15,MATCH("POSITIVA - POSITIVA",'Fatores PF (não CMED)'!$B$3:$B$15,0),0),IF($M12="Negativa",HLOOKUP(AO12,'Fatores PF (não CMED)'!$B$3:$P$15,MATCH("NEGATIVA - NEGATIVA",'Fatores PF (não CMED)'!$B$3:$B$15,0),0),IF($M12="Neutra",HLOOKUP(AO12,'Fatores PF (não CMED)'!$B$3:$P$15,MATCH("NEUTRA - NEUTRA",'Fatores PF (não CMED)'!$B$3:$B$15,0),0),"")))</f>
        <v>63.372320479999999</v>
      </c>
      <c r="GV12" s="100">
        <f>VLOOKUP($C12,'Preços 18%'!$B:$G,6,0)*IF($M12="Positiva",HLOOKUP(AP12,'Fatores PF (não CMED)'!$B$3:$P$15,MATCH("POSITIVA - POSITIVA",'Fatores PF (não CMED)'!$B$3:$B$15,0),0),IF($M12="Negativa",HLOOKUP(AP12,'Fatores PF (não CMED)'!$B$3:$P$15,MATCH("NEGATIVA - NEGATIVA",'Fatores PF (não CMED)'!$B$3:$B$15,0),0),IF($M12="Neutra",HLOOKUP(AP12,'Fatores PF (não CMED)'!$B$3:$P$15,MATCH("NEUTRA - NEUTRA",'Fatores PF (não CMED)'!$B$3:$B$15,0),0),"")))</f>
        <v>60.639623520000001</v>
      </c>
      <c r="GW12" s="100">
        <f>VLOOKUP($C12,'Preços 18%'!$B:$G,6,0)*IF($M12="Positiva",HLOOKUP(AQ12,'Fatores PF (não CMED)'!$B$3:$P$15,MATCH("POSITIVA - POSITIVA",'Fatores PF (não CMED)'!$B$3:$B$15,0),0),IF($M12="Negativa",HLOOKUP(AQ12,'Fatores PF (não CMED)'!$B$3:$P$15,MATCH("NEGATIVA - NEGATIVA",'Fatores PF (não CMED)'!$B$3:$B$15,0),0),IF($M12="Neutra",HLOOKUP(AQ12,'Fatores PF (não CMED)'!$B$3:$P$15,MATCH("NEUTRA - NEUTRA",'Fatores PF (não CMED)'!$B$3:$B$15,0),0),"")))</f>
        <v>62.899874239999995</v>
      </c>
      <c r="GX12" s="100">
        <f>VLOOKUP($C12,'Preços 18%'!$B:$G,6,0)*IF($M12="Positiva",HLOOKUP(AR12,'Fatores PF (não CMED)'!$B$3:$P$15,MATCH("POSITIVA - POSITIVA",'Fatores PF (não CMED)'!$B$3:$B$15,0),0),IF($M12="Negativa",HLOOKUP(AR12,'Fatores PF (não CMED)'!$B$3:$P$15,MATCH("NEGATIVA - NEGATIVA",'Fatores PF (não CMED)'!$B$3:$B$15,0),0),IF($M12="Neutra",HLOOKUP(AR12,'Fatores PF (não CMED)'!$B$3:$P$15,MATCH("NEUTRA - NEUTRA",'Fatores PF (não CMED)'!$B$3:$B$15,0),0),"")))</f>
        <v>61.078590720000008</v>
      </c>
      <c r="GY12" s="100">
        <f>VLOOKUP($C12,'Preços 18%'!$B:$G,6,0)*IF($M12="Positiva",HLOOKUP(AS12,'Fatores PF (não CMED)'!$B$3:$P$15,MATCH("POSITIVA - POSITIVA",'Fatores PF (não CMED)'!$B$3:$B$15,0),0),IF($M12="Negativa",HLOOKUP(AS12,'Fatores PF (não CMED)'!$B$3:$P$15,MATCH("NEGATIVA - NEGATIVA",'Fatores PF (não CMED)'!$B$3:$B$15,0),0),IF($M12="Neutra",HLOOKUP(AS12,'Fatores PF (não CMED)'!$B$3:$P$15,MATCH("NEUTRA - NEUTRA",'Fatores PF (não CMED)'!$B$3:$B$15,0),0),"")))</f>
        <v>60.639623520000001</v>
      </c>
      <c r="GZ12" s="100">
        <f>VLOOKUP($C12,'Preços 18%'!$B:$G,6,0)*IF($M12="Positiva",HLOOKUP(AT12,'Fatores PF (não CMED)'!$B$3:$P$15,MATCH("POSITIVA - POSITIVA",'Fatores PF (não CMED)'!$B$3:$B$15,0),0),IF($M12="Negativa",HLOOKUP(AT12,'Fatores PF (não CMED)'!$B$3:$P$15,MATCH("NEGATIVA - NEGATIVA",'Fatores PF (não CMED)'!$B$3:$B$15,0),0),IF($M12="Neutra",HLOOKUP(AT12,'Fatores PF (não CMED)'!$B$3:$P$15,MATCH("NEUTRA - NEUTRA",'Fatores PF (não CMED)'!$B$3:$B$15,0),0),"")))</f>
        <v>61.078590720000008</v>
      </c>
      <c r="HA12" s="100">
        <f>VLOOKUP($C12,'Preços 18%'!$B:$G,6,0)*IF($M12="Positiva",HLOOKUP(AU12,'Fatores PF (não CMED)'!$B$3:$P$15,MATCH("POSITIVA - POSITIVA",'Fatores PF (não CMED)'!$B$3:$B$15,0),0),IF($M12="Negativa",HLOOKUP(AU12,'Fatores PF (não CMED)'!$B$3:$P$15,MATCH("NEGATIVA - NEGATIVA",'Fatores PF (não CMED)'!$B$3:$B$15,0),0),IF($M12="Neutra",HLOOKUP(AU12,'Fatores PF (não CMED)'!$B$3:$P$15,MATCH("NEUTRA - NEUTRA",'Fatores PF (não CMED)'!$B$3:$B$15,0),0),"")))</f>
        <v>58.536558079999999</v>
      </c>
      <c r="HB12" s="100">
        <f>VLOOKUP($C12,'Preços 18%'!$B:$G,6,0)*IF($M12="Positiva",HLOOKUP(AV12,'Fatores PF (não CMED)'!$B$3:$P$15,MATCH("POSITIVA - POSITIVA",'Fatores PF (não CMED)'!$B$3:$B$15,0),0),IF($M12="Negativa",HLOOKUP(AV12,'Fatores PF (não CMED)'!$B$3:$P$15,MATCH("NEGATIVA - NEGATIVA",'Fatores PF (não CMED)'!$B$3:$B$15,0),0),IF($M12="Neutra",HLOOKUP(AV12,'Fatores PF (não CMED)'!$B$3:$P$15,MATCH("NEUTRA - NEUTRA",'Fatores PF (não CMED)'!$B$3:$B$15,0),0),"")))</f>
        <v>58.536558079999999</v>
      </c>
      <c r="HC12" s="100">
        <f>VLOOKUP($C12,'Preços 18%'!$B:$G,6,0)*IF($M12="Positiva",HLOOKUP(AW12,'Fatores PF (não CMED)'!$B$3:$P$15,MATCH("POSITIVA - POSITIVA",'Fatores PF (não CMED)'!$B$3:$B$15,0),0),IF($M12="Negativa",HLOOKUP(AW12,'Fatores PF (não CMED)'!$B$3:$P$15,MATCH("NEGATIVA - NEGATIVA",'Fatores PF (não CMED)'!$B$3:$B$15,0),0),IF($M12="Neutra",HLOOKUP(AW12,'Fatores PF (não CMED)'!$B$3:$P$15,MATCH("NEUTRA - NEUTRA",'Fatores PF (não CMED)'!$B$3:$B$15,0),0),"")))</f>
        <v>61.078590720000008</v>
      </c>
      <c r="HD12" s="100">
        <f>VLOOKUP($C12,'Preços 18%'!$B:$G,6,0)*IF($M12="Positiva",HLOOKUP(AX12,'Fatores PF (não CMED)'!$B$3:$P$15,MATCH("POSITIVA - POSITIVA",'Fatores PF (não CMED)'!$B$3:$B$15,0),0),IF($M12="Negativa",HLOOKUP(AX12,'Fatores PF (não CMED)'!$B$3:$P$15,MATCH("NEGATIVA - NEGATIVA",'Fatores PF (não CMED)'!$B$3:$B$15,0),0),IF($M12="Neutra",HLOOKUP(AX12,'Fatores PF (não CMED)'!$B$3:$P$15,MATCH("NEUTRA - NEUTRA",'Fatores PF (não CMED)'!$B$3:$B$15,0),0),"")))</f>
        <v>59.36</v>
      </c>
      <c r="HE12" s="100">
        <f>VLOOKUP($C12,'Preços 18%'!$B:$G,6,0)*IF($M12="Positiva",HLOOKUP(AY12,'Fatores PF (não CMED)'!$B$3:$P$15,MATCH("POSITIVA - POSITIVA",'Fatores PF (não CMED)'!$B$3:$B$15,0),0),IF($M12="Negativa",HLOOKUP(AY12,'Fatores PF (não CMED)'!$B$3:$P$15,MATCH("NEGATIVA - NEGATIVA",'Fatores PF (não CMED)'!$B$3:$B$15,0),0),IF($M12="Neutra",HLOOKUP(AY12,'Fatores PF (não CMED)'!$B$3:$P$15,MATCH("NEUTRA - NEUTRA",'Fatores PF (não CMED)'!$B$3:$B$15,0),0),"")))</f>
        <v>61.078590720000008</v>
      </c>
      <c r="HF12" s="100" t="s">
        <v>369</v>
      </c>
      <c r="HG12" s="100" t="s">
        <v>369</v>
      </c>
      <c r="HH12" s="100" t="s">
        <v>369</v>
      </c>
      <c r="HI12" s="100" t="s">
        <v>369</v>
      </c>
      <c r="HJ12" s="100" t="s">
        <v>369</v>
      </c>
      <c r="HK12" s="100" t="s">
        <v>369</v>
      </c>
      <c r="HL12" s="100" t="s">
        <v>369</v>
      </c>
      <c r="HM12" s="100" t="s">
        <v>369</v>
      </c>
      <c r="HN12" s="100" t="s">
        <v>369</v>
      </c>
      <c r="HO12" s="100" t="s">
        <v>369</v>
      </c>
      <c r="HP12" s="100" t="s">
        <v>369</v>
      </c>
      <c r="HQ12" s="100" t="s">
        <v>369</v>
      </c>
      <c r="HR12" s="100" t="s">
        <v>369</v>
      </c>
      <c r="HS12" s="100" t="s">
        <v>369</v>
      </c>
      <c r="HT12" s="100" t="s">
        <v>369</v>
      </c>
      <c r="HU12" s="100" t="s">
        <v>369</v>
      </c>
      <c r="HV12" s="100" t="s">
        <v>369</v>
      </c>
      <c r="HW12" s="100" t="s">
        <v>369</v>
      </c>
      <c r="HX12" s="100" t="s">
        <v>369</v>
      </c>
      <c r="HY12" s="100" t="s">
        <v>369</v>
      </c>
      <c r="HZ12" s="100" t="s">
        <v>369</v>
      </c>
      <c r="IA12" s="100" t="s">
        <v>369</v>
      </c>
      <c r="IB12" s="100" t="s">
        <v>369</v>
      </c>
      <c r="IC12" s="100" t="s">
        <v>369</v>
      </c>
      <c r="ID12" s="100" t="s">
        <v>369</v>
      </c>
      <c r="IE12" s="100" t="s">
        <v>369</v>
      </c>
      <c r="IF12" s="100" t="s">
        <v>369</v>
      </c>
      <c r="IG12" s="132">
        <f t="shared" si="100"/>
        <v>0.13541666666666663</v>
      </c>
      <c r="IH12" s="132">
        <f t="shared" si="17"/>
        <v>0.14583333333333326</v>
      </c>
      <c r="II12" s="132">
        <f t="shared" si="17"/>
        <v>0.15624999999999989</v>
      </c>
      <c r="IJ12" s="132">
        <f t="shared" si="17"/>
        <v>0.16145833333333337</v>
      </c>
      <c r="IK12" s="132">
        <f t="shared" si="17"/>
        <v>0.16666666666666663</v>
      </c>
      <c r="IL12" s="132">
        <f t="shared" si="17"/>
        <v>0.17187499999999989</v>
      </c>
      <c r="IM12" s="132">
        <f t="shared" si="17"/>
        <v>0.18749999999999989</v>
      </c>
      <c r="IN12" s="132">
        <f t="shared" si="17"/>
        <v>0.19270833333333326</v>
      </c>
      <c r="IO12" s="132">
        <f t="shared" si="17"/>
        <v>0.19791666666666663</v>
      </c>
      <c r="IP12" s="132">
        <f t="shared" si="101"/>
        <v>0.15624999999999989</v>
      </c>
      <c r="IQ12" s="132">
        <f t="shared" si="102"/>
        <v>0</v>
      </c>
      <c r="IR12" s="132">
        <f t="shared" si="103"/>
        <v>0.14583333333333326</v>
      </c>
      <c r="IS12" s="132">
        <f t="shared" si="17"/>
        <v>0.14583333333333326</v>
      </c>
      <c r="IT12" s="132">
        <f t="shared" si="17"/>
        <v>0.15624999999999989</v>
      </c>
      <c r="IU12" s="132">
        <f t="shared" si="17"/>
        <v>0.16145833333333337</v>
      </c>
      <c r="IV12" s="132">
        <f t="shared" si="17"/>
        <v>0.16666666666666663</v>
      </c>
      <c r="IW12" s="100">
        <f>VLOOKUP($C12,'Preços 18%'!$B:$G,6,0)*IF($M12="Positiva",HLOOKUP(IW$5,'Fatores PF (não CMED)'!$B$3:$P$15,MATCH("POSITIVA - POSITIVA",'Fatores PF (não CMED)'!$B$3:$B$15,0),0),IF($M12="Negativa",HLOOKUP(IW$5,'Fatores PF (não CMED)'!$B$3:$P$15,MATCH("NEGATIVA - NEGATIVA",'Fatores PF (não CMED)'!$B$3:$B$15,0),0),IF($M12="Neutra",HLOOKUP(IW$5,'Fatores PF (não CMED)'!$B$3:$P$15,MATCH("NEUTRA - NEUTRA",'Fatores PF (não CMED)'!$B$3:$B$15,0),0),"")))</f>
        <v>47.370111039999998</v>
      </c>
      <c r="IX12" s="100">
        <f>VLOOKUP($C12,'Preços 18%'!$B:$G,6,0)*IF($M12="Positiva",HLOOKUP(IX$5,'Fatores PF (não CMED)'!$B$3:$P$15,MATCH("POSITIVA - POSITIVA",'Fatores PF (não CMED)'!$B$3:$B$15,0),0),IF($M12="Negativa",HLOOKUP(IX$5,'Fatores PF (não CMED)'!$B$3:$P$15,MATCH("NEGATIVA - NEGATIVA",'Fatores PF (não CMED)'!$B$3:$B$15,0),0),IF($M12="Neutra",HLOOKUP(IX$5,'Fatores PF (não CMED)'!$B$3:$P$15,MATCH("NEUTRA - NEUTRA",'Fatores PF (não CMED)'!$B$3:$B$15,0),0),"")))</f>
        <v>54.740307999999999</v>
      </c>
      <c r="IY12" s="100">
        <f>VLOOKUP($C12,'Preços 18%'!$B:$G,6,0)*IF($M12="Positiva",HLOOKUP(IY$5,'Fatores PF (não CMED)'!$B$3:$P$15,MATCH("POSITIVA - POSITIVA",'Fatores PF (não CMED)'!$B$3:$B$15,0),0),IF($M12="Negativa",HLOOKUP(IY$5,'Fatores PF (não CMED)'!$B$3:$P$15,MATCH("NEGATIVA - NEGATIVA",'Fatores PF (não CMED)'!$B$3:$B$15,0),0),IF($M12="Neutra",HLOOKUP(IY$5,'Fatores PF (não CMED)'!$B$3:$P$15,MATCH("NEUTRA - NEUTRA",'Fatores PF (não CMED)'!$B$3:$B$15,0),0),"")))</f>
        <v>58.536558079999999</v>
      </c>
      <c r="IZ12" s="100">
        <f>VLOOKUP($C12,'Preços 18%'!$B:$G,6,0)*IF($M12="Positiva",HLOOKUP(IZ$5,'Fatores PF (não CMED)'!$B$3:$P$15,MATCH("POSITIVA - POSITIVA",'Fatores PF (não CMED)'!$B$3:$B$15,0),0),IF($M12="Negativa",HLOOKUP(IZ$5,'Fatores PF (não CMED)'!$B$3:$P$15,MATCH("NEGATIVA - NEGATIVA",'Fatores PF (não CMED)'!$B$3:$B$15,0),0),IF($M12="Neutra",HLOOKUP(IZ$5,'Fatores PF (não CMED)'!$B$3:$P$15,MATCH("NEUTRA - NEUTRA",'Fatores PF (não CMED)'!$B$3:$B$15,0),0),"")))</f>
        <v>58.945370400000002</v>
      </c>
      <c r="JA12" s="100">
        <f>VLOOKUP($C12,'Preços 18%'!$B:$G,6,0)*IF($M12="Positiva",HLOOKUP(JA$5,'Fatores PF (não CMED)'!$B$3:$P$15,MATCH("POSITIVA - POSITIVA",'Fatores PF (não CMED)'!$B$3:$B$15,0),0),IF($M12="Negativa",HLOOKUP(JA$5,'Fatores PF (não CMED)'!$B$3:$P$15,MATCH("NEGATIVA - NEGATIVA",'Fatores PF (não CMED)'!$B$3:$B$15,0),0),IF($M12="Neutra",HLOOKUP(JA$5,'Fatores PF (não CMED)'!$B$3:$P$15,MATCH("NEUTRA - NEUTRA",'Fatores PF (não CMED)'!$B$3:$B$15,0),0),"")))</f>
        <v>59.36</v>
      </c>
      <c r="JB12" s="100">
        <f>VLOOKUP($C12,'Preços 18%'!$B:$G,6,0)*IF($M12="Positiva",HLOOKUP(JB$5,'Fatores PF (não CMED)'!$B$3:$P$15,MATCH("POSITIVA - POSITIVA",'Fatores PF (não CMED)'!$B$3:$B$15,0),0),IF($M12="Negativa",HLOOKUP(JB$5,'Fatores PF (não CMED)'!$B$3:$P$15,MATCH("NEGATIVA - NEGATIVA",'Fatores PF (não CMED)'!$B$3:$B$15,0),0),IF($M12="Neutra",HLOOKUP(JB$5,'Fatores PF (não CMED)'!$B$3:$P$15,MATCH("NEUTRA - NEUTRA",'Fatores PF (não CMED)'!$B$3:$B$15,0),0),"")))</f>
        <v>60.207007840000003</v>
      </c>
      <c r="JC12" s="100">
        <f>VLOOKUP($C12,'Preços 18%'!$B:$G,6,0)*IF($M12="Positiva",HLOOKUP(JC$5,'Fatores PF (não CMED)'!$B$3:$P$15,MATCH("POSITIVA - POSITIVA",'Fatores PF (não CMED)'!$B$3:$B$15,0),0),IF($M12="Negativa",HLOOKUP(JC$5,'Fatores PF (não CMED)'!$B$3:$P$15,MATCH("NEGATIVA - NEGATIVA",'Fatores PF (não CMED)'!$B$3:$B$15,0),0),IF($M12="Neutra",HLOOKUP(JC$5,'Fatores PF (não CMED)'!$B$3:$P$15,MATCH("NEUTRA - NEUTRA",'Fatores PF (não CMED)'!$B$3:$B$15,0),0),"")))</f>
        <v>60.639623520000001</v>
      </c>
      <c r="JD12" s="100">
        <f>VLOOKUP($C12,'Preços 18%'!$B:$G,6,0)*IF($M12="Positiva",HLOOKUP(JD$5,'Fatores PF (não CMED)'!$B$3:$P$15,MATCH("POSITIVA - POSITIVA",'Fatores PF (não CMED)'!$B$3:$B$15,0),0),IF($M12="Negativa",HLOOKUP(JD$5,'Fatores PF (não CMED)'!$B$3:$P$15,MATCH("NEGATIVA - NEGATIVA",'Fatores PF (não CMED)'!$B$3:$B$15,0),0),IF($M12="Neutra",HLOOKUP(JD$5,'Fatores PF (não CMED)'!$B$3:$P$15,MATCH("NEUTRA - NEUTRA",'Fatores PF (não CMED)'!$B$3:$B$15,0),0),"")))</f>
        <v>61.078590720000008</v>
      </c>
      <c r="JE12" s="100">
        <f>VLOOKUP($C12,'Preços 18%'!$B:$G,6,0)*IF($M12="Positiva",HLOOKUP(JE$5,'Fatores PF (não CMED)'!$B$3:$P$15,MATCH("POSITIVA - POSITIVA",'Fatores PF (não CMED)'!$B$3:$B$15,0),0),IF($M12="Negativa",HLOOKUP(JE$5,'Fatores PF (não CMED)'!$B$3:$P$15,MATCH("NEGATIVA - NEGATIVA",'Fatores PF (não CMED)'!$B$3:$B$15,0),0),IF($M12="Neutra",HLOOKUP(JE$5,'Fatores PF (não CMED)'!$B$3:$P$15,MATCH("NEUTRA - NEUTRA",'Fatores PF (não CMED)'!$B$3:$B$15,0),0),"")))</f>
        <v>61.523919289241185</v>
      </c>
      <c r="JF12" s="100">
        <f>VLOOKUP($C12,'Preços 18%'!$B:$G,6,0)*IF($M12="Positiva",HLOOKUP(JF$5,'Fatores PF (não CMED)'!$B$3:$P$15,MATCH("POSITIVA - POSITIVA",'Fatores PF (não CMED)'!$B$3:$B$15,0),0),IF($M12="Negativa",HLOOKUP(JF$5,'Fatores PF (não CMED)'!$B$3:$P$15,MATCH("NEGATIVA - NEGATIVA",'Fatores PF (não CMED)'!$B$3:$B$15,0),0),IF($M12="Neutra",HLOOKUP(JF$5,'Fatores PF (não CMED)'!$B$3:$P$15,MATCH("NEUTRA - NEUTRA",'Fatores PF (não CMED)'!$B$3:$B$15,0),0),"")))</f>
        <v>61.975817120000002</v>
      </c>
      <c r="JG12" s="100">
        <f>VLOOKUP($C12,'Preços 18%'!$B:$G,6,0)*IF($M12="Positiva",HLOOKUP(JG$5,'Fatores PF (não CMED)'!$B$3:$P$15,MATCH("POSITIVA - POSITIVA",'Fatores PF (não CMED)'!$B$3:$B$15,0),0),IF($M12="Negativa",HLOOKUP(JG$5,'Fatores PF (não CMED)'!$B$3:$P$15,MATCH("NEGATIVA - NEGATIVA",'Fatores PF (não CMED)'!$B$3:$B$15,0),0),IF($M12="Neutra",HLOOKUP(JG$5,'Fatores PF (não CMED)'!$B$3:$P$15,MATCH("NEUTRA - NEUTRA",'Fatores PF (não CMED)'!$B$3:$B$15,0),0),"")))</f>
        <v>62.899874239999995</v>
      </c>
      <c r="JH12" s="100">
        <f>VLOOKUP($C12,'Preços 18%'!$B:$G,6,0)*IF($M12="Positiva",HLOOKUP(JH$5,'Fatores PF (não CMED)'!$B$3:$P$15,MATCH("POSITIVA - POSITIVA",'Fatores PF (não CMED)'!$B$3:$B$15,0),0),IF($M12="Negativa",HLOOKUP(JH$5,'Fatores PF (não CMED)'!$B$3:$P$15,MATCH("NEGATIVA - NEGATIVA",'Fatores PF (não CMED)'!$B$3:$B$15,0),0),IF($M12="Neutra",HLOOKUP(JH$5,'Fatores PF (não CMED)'!$B$3:$P$15,MATCH("NEUTRA - NEUTRA",'Fatores PF (não CMED)'!$B$3:$B$15,0),0),"")))</f>
        <v>63.372320479999999</v>
      </c>
      <c r="JI12" s="100">
        <f>VLOOKUP($C12,'Preços 18%'!$B:$G,6,0)*IF($M12="Positiva",HLOOKUP(JI$5,'Fatores PF (não CMED)'!$B$3:$P$15,MATCH("POSITIVA - POSITIVA",'Fatores PF (não CMED)'!$B$3:$B$15,0),0),IF($M12="Negativa",HLOOKUP(JI$5,'Fatores PF (não CMED)'!$B$3:$P$15,MATCH("NEGATIVA - NEGATIVA",'Fatores PF (não CMED)'!$B$3:$B$15,0),0),IF($M12="Neutra",HLOOKUP(JI$5,'Fatores PF (não CMED)'!$B$3:$P$15,MATCH("NEUTRA - NEUTRA",'Fatores PF (não CMED)'!$B$3:$B$15,0),0),"")))</f>
        <v>63.851949280000007</v>
      </c>
      <c r="JJ12" s="100">
        <f>VLOOKUP($C12,'Preços 18%'!$B:$G,6,0)*IF($M12="Positiva",HLOOKUP(JJ$5,'Fatores PF (não CMED)'!$B$3:$P$15,MATCH("POSITIVA - POSITIVA",'Fatores PF (não CMED)'!$B$3:$B$15,0),0),IF($M12="Negativa",HLOOKUP(JJ$5,'Fatores PF (não CMED)'!$B$3:$P$15,MATCH("NEGATIVA - POSITIVA",'Fatores PF (não CMED)'!$B$3:$B$15,0),0),IF($M12="Neutra",HLOOKUP(JJ$5,'Fatores PF (não CMED)'!$B$3:$P$15,MATCH("NEUTRA - POSITIVA",'Fatores PF (não CMED)'!$B$3:$B$15,0),0),"")))</f>
        <v>48.062189279999998</v>
      </c>
      <c r="JK12" s="100">
        <f>VLOOKUP($C12,'Preços 18%'!$B:$G,6,0)*IF($M12="Positiva",HLOOKUP(JK$5,'Fatores PF (não CMED)'!$B$3:$P$15,MATCH("POSITIVA - POSITIVA",'Fatores PF (não CMED)'!$B$3:$B$15,0),0),IF($M12="Negativa",HLOOKUP(JK$5,'Fatores PF (não CMED)'!$B$3:$P$15,MATCH("NEGATIVA - POSITIVA",'Fatores PF (não CMED)'!$B$3:$B$15,0),0),IF($M12="Neutra",HLOOKUP(JK$5,'Fatores PF (não CMED)'!$B$3:$P$15,MATCH("NEUTRA - POSITIVA",'Fatores PF (não CMED)'!$B$3:$B$15,0),0),"")))</f>
        <v>50.957473280000002</v>
      </c>
      <c r="JL12" s="100">
        <f>VLOOKUP($C12,'Preços 18%'!$B:$G,6,0)*IF($M12="Positiva",HLOOKUP(JL$5,'Fatores PF (não CMED)'!$B$3:$P$15,MATCH("POSITIVA - POSITIVA",'Fatores PF (não CMED)'!$B$3:$B$15,0),0),IF($M12="Negativa",HLOOKUP(JL$5,'Fatores PF (não CMED)'!$B$3:$P$15,MATCH("NEGATIVA - POSITIVA",'Fatores PF (não CMED)'!$B$3:$B$15,0),0),IF($M12="Neutra",HLOOKUP(JL$5,'Fatores PF (não CMED)'!$B$3:$P$15,MATCH("NEUTRA - POSITIVA",'Fatores PF (não CMED)'!$B$3:$B$15,0),0),"")))</f>
        <v>51.266323359999994</v>
      </c>
      <c r="JM12" s="100">
        <f>VLOOKUP($C12,'Preços 18%'!$B:$G,6,0)*IF($M12="Positiva",HLOOKUP(JM$5,'Fatores PF (não CMED)'!$B$3:$P$15,MATCH("POSITIVA - POSITIVA",'Fatores PF (não CMED)'!$B$3:$B$15,0),0),IF($M12="Negativa",HLOOKUP(JM$5,'Fatores PF (não CMED)'!$B$3:$P$15,MATCH("NEGATIVA - POSITIVA",'Fatores PF (não CMED)'!$B$3:$B$15,0),0),IF($M12="Neutra",HLOOKUP(JM$5,'Fatores PF (não CMED)'!$B$3:$P$15,MATCH("NEUTRA - POSITIVA",'Fatores PF (não CMED)'!$B$3:$B$15,0),0),"")))</f>
        <v>51.578913120000003</v>
      </c>
      <c r="JN12" s="100">
        <f>VLOOKUP($C12,'Preços 18%'!$B:$G,6,0)*IF($M12="Positiva",HLOOKUP(JN$5,'Fatores PF (não CMED)'!$B$3:$P$15,MATCH("POSITIVA - POSITIVA",'Fatores PF (não CMED)'!$B$3:$B$15,0),0),IF($M12="Negativa",HLOOKUP(JN$5,'Fatores PF (não CMED)'!$B$3:$P$15,MATCH("NEGATIVA - POSITIVA",'Fatores PF (não CMED)'!$B$3:$B$15,0),0),IF($M12="Neutra",HLOOKUP(JN$5,'Fatores PF (não CMED)'!$B$3:$P$15,MATCH("NEUTRA - POSITIVA",'Fatores PF (não CMED)'!$B$3:$B$15,0),0),"")))</f>
        <v>52.215727200000003</v>
      </c>
      <c r="JO12" s="100">
        <f>VLOOKUP($C12,'Preços 18%'!$B:$G,6,0)*IF($M12="Positiva",HLOOKUP(JO$5,'Fatores PF (não CMED)'!$B$3:$P$15,MATCH("POSITIVA - POSITIVA",'Fatores PF (não CMED)'!$B$3:$B$15,0),0),IF($M12="Negativa",HLOOKUP(JO$5,'Fatores PF (não CMED)'!$B$3:$P$15,MATCH("NEGATIVA - POSITIVA",'Fatores PF (não CMED)'!$B$3:$B$15,0),0),IF($M12="Neutra",HLOOKUP(JO$5,'Fatores PF (não CMED)'!$B$3:$P$15,MATCH("NEUTRA - POSITIVA",'Fatores PF (não CMED)'!$B$3:$B$15,0),0),"")))</f>
        <v>52.540010879999997</v>
      </c>
      <c r="JP12" s="100">
        <f>VLOOKUP($C12,'Preços 18%'!$B:$G,6,0)*IF($M12="Positiva",HLOOKUP(JP$5,'Fatores PF (não CMED)'!$B$3:$P$15,MATCH("POSITIVA - POSITIVA",'Fatores PF (não CMED)'!$B$3:$B$15,0),0),IF($M12="Negativa",HLOOKUP(JP$5,'Fatores PF (não CMED)'!$B$3:$P$15,MATCH("NEGATIVA - POSITIVA",'Fatores PF (não CMED)'!$B$3:$B$15,0),0),IF($M12="Neutra",HLOOKUP(JP$5,'Fatores PF (não CMED)'!$B$3:$P$15,MATCH("NEUTRA - POSITIVA",'Fatores PF (não CMED)'!$B$3:$B$15,0),0),"")))</f>
        <v>52.868390399999996</v>
      </c>
      <c r="JQ12" s="100">
        <f>VLOOKUP($C12,'Preços 18%'!$B:$G,6,0)*IF($M12="Positiva",HLOOKUP(JQ$5,'Fatores PF (não CMED)'!$B$3:$P$15,MATCH("POSITIVA - POSITIVA",'Fatores PF (não CMED)'!$B$3:$B$15,0),0),IF($M12="Negativa",HLOOKUP(JQ$5,'Fatores PF (não CMED)'!$B$3:$P$15,MATCH("NEGATIVA - POSITIVA",'Fatores PF (não CMED)'!$B$3:$B$15,0),0),IF($M12="Neutra",HLOOKUP(JQ$5,'Fatores PF (não CMED)'!$B$3:$P$15,MATCH("NEUTRA - POSITIVA",'Fatores PF (não CMED)'!$B$3:$B$15,0),0),"")))</f>
        <v>53.537615039999999</v>
      </c>
      <c r="JR12" s="100">
        <f>VLOOKUP($C12,'Preços 18%'!$B:$G,6,0)*IF($M12="Positiva",HLOOKUP(JR$5,'Fatores PF (não CMED)'!$B$3:$P$15,MATCH("POSITIVA - POSITIVA",'Fatores PF (não CMED)'!$B$3:$B$15,0),0),IF($M12="Negativa",HLOOKUP(JR$5,'Fatores PF (não CMED)'!$B$3:$P$15,MATCH("NEGATIVA - POSITIVA",'Fatores PF (não CMED)'!$B$3:$B$15,0),0),IF($M12="Neutra",HLOOKUP(JR$5,'Fatores PF (não CMED)'!$B$3:$P$15,MATCH("NEUTRA - POSITIVA",'Fatores PF (não CMED)'!$B$3:$B$15,0),0),"")))</f>
        <v>54.22399472</v>
      </c>
      <c r="JS12" s="100" t="s">
        <v>369</v>
      </c>
      <c r="JT12" s="100" t="s">
        <v>369</v>
      </c>
      <c r="JU12" s="100" t="s">
        <v>369</v>
      </c>
      <c r="JV12" s="100" t="s">
        <v>369</v>
      </c>
      <c r="JW12" s="100" t="s">
        <v>369</v>
      </c>
      <c r="JX12" s="100" t="s">
        <v>369</v>
      </c>
      <c r="JY12" s="100" t="s">
        <v>369</v>
      </c>
      <c r="JZ12" s="100" t="s">
        <v>369</v>
      </c>
      <c r="KA12" s="100" t="s">
        <v>369</v>
      </c>
      <c r="KB12" s="100" t="s">
        <v>369</v>
      </c>
      <c r="KC12" s="100" t="s">
        <v>369</v>
      </c>
      <c r="KD12" s="100" t="s">
        <v>369</v>
      </c>
      <c r="KE12" s="100" t="s">
        <v>369</v>
      </c>
      <c r="KF12" s="100" t="s">
        <v>369</v>
      </c>
      <c r="KG12" s="100" t="s">
        <v>369</v>
      </c>
      <c r="KH12" s="100" t="s">
        <v>369</v>
      </c>
      <c r="KI12" s="100" t="s">
        <v>369</v>
      </c>
      <c r="KJ12" s="100" t="s">
        <v>369</v>
      </c>
      <c r="KK12" s="100" t="s">
        <v>369</v>
      </c>
      <c r="KL12" s="100" t="s">
        <v>369</v>
      </c>
      <c r="KM12" s="100" t="s">
        <v>369</v>
      </c>
      <c r="KN12" s="100" t="s">
        <v>369</v>
      </c>
      <c r="KO12" s="132" t="str">
        <f>IF(HLOOKUP(VLOOKUP(LEFT(KO$5,2),'%ICMS'!$B:$K,9,0),$IG$4:$IR$34,MATCH($C12,$C$4:$C$34,0),0)=FD12,"",FD12)</f>
        <v/>
      </c>
      <c r="KP12" s="132">
        <f>IF(HLOOKUP(VLOOKUP(LEFT(KP$5,2),'%ICMS'!$B:$K,9,0),$IG$4:$IR$34,MATCH($C12,$C$4:$C$34,0),0)=FE12,"",FE12)</f>
        <v>0.17187499999999989</v>
      </c>
      <c r="KQ12" s="132" t="str">
        <f>IF(HLOOKUP(VLOOKUP(LEFT(KQ$5,2),'%ICMS'!$B:$K,9,0),$IG$4:$IR$34,MATCH($C12,$C$4:$C$34,0),0)=FF12,"",FF12)</f>
        <v/>
      </c>
      <c r="KR12" s="132" t="str">
        <f>IF(HLOOKUP(VLOOKUP(LEFT(KR$5,2),'%ICMS'!$B:$K,9,0),$IG$4:$IR$34,MATCH($C12,$C$4:$C$34,0),0)=FG12,"",FG12)</f>
        <v/>
      </c>
      <c r="KS12" s="132" t="str">
        <f>IF(HLOOKUP(VLOOKUP(LEFT(KS$5,2),'%ICMS'!$B:$K,9,0),$IG$4:$IR$34,MATCH($C12,$C$4:$C$34,0),0)=FH12,"",FH12)</f>
        <v/>
      </c>
      <c r="KT12" s="132" t="str">
        <f>IF(HLOOKUP(VLOOKUP(LEFT(KT$5,2),'%ICMS'!$B:$K,9,0),$IG$4:$IR$34,MATCH($C12,$C$4:$C$34,0),0)=FI12,"",FI12)</f>
        <v/>
      </c>
      <c r="KU12" s="132" t="str">
        <f>IF(HLOOKUP(VLOOKUP(LEFT(KU$5,2),'%ICMS'!$B:$K,9,0),$IG$4:$IR$34,MATCH($C12,$C$4:$C$34,0),0)=FJ12,"",FJ12)</f>
        <v/>
      </c>
      <c r="KV12" s="132" t="str">
        <f>IF(HLOOKUP(VLOOKUP(LEFT(KV$5,2),'%ICMS'!$B:$K,9,0),$IG$4:$IR$34,MATCH($C12,$C$4:$C$34,0),0)=FK12,"",FK12)</f>
        <v/>
      </c>
      <c r="KW12" s="132" t="str">
        <f>IF(HLOOKUP(VLOOKUP(LEFT(KW$5,2),'%ICMS'!$B:$K,9,0),$IG$4:$IR$34,MATCH($C12,$C$4:$C$34,0),0)=FL12,"",FL12)</f>
        <v/>
      </c>
      <c r="KX12" s="132" t="str">
        <f>IF(HLOOKUP(VLOOKUP(LEFT(KX$5,2),'%ICMS'!$B:$K,9,0),$IG$4:$IR$34,MATCH($C12,$C$4:$C$34,0),0)=FM12,"",FM12)</f>
        <v/>
      </c>
      <c r="KY12" s="132" t="str">
        <f>IF(HLOOKUP(VLOOKUP(LEFT(KY$5,2),'%ICMS'!$B:$K,9,0),$IG$4:$IR$34,MATCH($C12,$C$4:$C$34,0),0)=FN12,"",FN12)</f>
        <v/>
      </c>
      <c r="KZ12" s="132" t="str">
        <f>IF(HLOOKUP(VLOOKUP(LEFT(KZ$5,2),'%ICMS'!$B:$K,9,0),$IG$4:$IR$34,MATCH($C12,$C$4:$C$34,0),0)=FO12,"",FO12)</f>
        <v/>
      </c>
      <c r="LA12" s="132" t="str">
        <f>IF(HLOOKUP(VLOOKUP(LEFT(LA$5,2),'%ICMS'!$B:$K,9,0),$IG$4:$IR$34,MATCH($C12,$C$4:$C$34,0),0)=FP12,"",FP12)</f>
        <v/>
      </c>
      <c r="LB12" s="132" t="str">
        <f>IF(HLOOKUP(VLOOKUP(LEFT(LB$5,2),'%ICMS'!$B:$K,9,0),$IG$4:$IR$34,MATCH($C12,$C$4:$C$34,0),0)=FQ12,"",FQ12)</f>
        <v/>
      </c>
      <c r="LC12" s="132" t="str">
        <f>IF(HLOOKUP(VLOOKUP(LEFT(LC$5,2),'%ICMS'!$B:$K,9,0),$IG$4:$IR$34,MATCH($C12,$C$4:$C$34,0),0)=FR12,"",FR12)</f>
        <v/>
      </c>
      <c r="LD12" s="132" t="str">
        <f>IF(HLOOKUP(VLOOKUP(LEFT(LD$5,2),'%ICMS'!$B:$K,9,0),$IG$4:$IR$34,MATCH($C12,$C$4:$C$34,0),0)=FS12,"",FS12)</f>
        <v/>
      </c>
      <c r="LE12" s="132" t="str">
        <f>IF(HLOOKUP(VLOOKUP(LEFT(LE$5,2),'%ICMS'!$B:$K,9,0),$IG$4:$IR$34,MATCH($C12,$C$4:$C$34,0),0)=FT12,"",FT12)</f>
        <v/>
      </c>
      <c r="LF12" s="132" t="str">
        <f>IF(HLOOKUP(VLOOKUP(LEFT(LF$5,2),'%ICMS'!$B:$K,9,0),$IG$4:$IR$34,MATCH($C12,$C$4:$C$34,0),0)=FU12,"",FU12)</f>
        <v/>
      </c>
      <c r="LG12" s="132" t="str">
        <f>IF(HLOOKUP(VLOOKUP(LEFT(LG$5,2),'%ICMS'!$B:$K,9,0),$IG$4:$IR$34,MATCH($C12,$C$4:$C$34,0),0)=FV12,"",FV12)</f>
        <v/>
      </c>
      <c r="LH12" s="132" t="str">
        <f>IF(HLOOKUP(VLOOKUP(LEFT(LH$5,2),'%ICMS'!$B:$K,9,0),$IG$4:$IR$34,MATCH($C12,$C$4:$C$34,0),0)=FW12,"",FW12)</f>
        <v/>
      </c>
      <c r="LI12" s="132" t="str">
        <f>IF(HLOOKUP(VLOOKUP(LEFT(LI$5,2),'%ICMS'!$B:$K,9,0),$IG$4:$IR$34,MATCH($C12,$C$4:$C$34,0),0)=FX12,"",FX12)</f>
        <v/>
      </c>
      <c r="LJ12" s="132" t="str">
        <f>IF(HLOOKUP(VLOOKUP(LEFT(LJ$5,2),'%ICMS'!$B:$K,9,0),$IG$4:$IR$34,MATCH($C12,$C$4:$C$34,0),0)=FY12,"",FY12)</f>
        <v/>
      </c>
      <c r="LK12" s="132" t="str">
        <f>IF(HLOOKUP(VLOOKUP(LEFT(LK$5,2),'%ICMS'!$B:$K,9,0),$IG$4:$IR$34,MATCH($C12,$C$4:$C$34,0),0)=FZ12,"",FZ12)</f>
        <v/>
      </c>
      <c r="LL12" s="132" t="str">
        <f>IF(HLOOKUP(VLOOKUP(LEFT(LL$5,2),'%ICMS'!$B:$K,9,0),$IG$4:$IR$34,MATCH($C12,$C$4:$C$34,0),0)=GA12,"",GA12)</f>
        <v/>
      </c>
      <c r="LM12" s="132" t="str">
        <f>IF(HLOOKUP(VLOOKUP(LEFT(LM$5,2),'%ICMS'!$B:$K,9,0),$IG$4:$IR$34,MATCH($C12,$C$4:$C$34,0),0)=GB12,"",GB12)</f>
        <v/>
      </c>
      <c r="LN12" s="132" t="str">
        <f>IF(HLOOKUP(VLOOKUP(LEFT(LN$5,2),'%ICMS'!$B:$K,9,0),$IG$4:$IR$34,MATCH($C12,$C$4:$C$34,0),0)=GC12,"",GC12)</f>
        <v/>
      </c>
      <c r="LO12" s="132" t="str">
        <f>IFERROR(IF(AND(VLOOKUP(LEFT(LO$5,2),'%ICMS'!$B$2:$I$29,8,0)=AY12,HLOOKUP(AY12,$IG$5:$IO$34,MATCH($C12,$C$5:$C$34,0),0)=GD12),"",GD12),GD12)</f>
        <v/>
      </c>
      <c r="LP12" s="100" t="str">
        <f>IF(VLOOKUP(LEFT($LP$5,2),'%ICMS'!$B$2:$I$29,8,0)=Y12,"",GE12)</f>
        <v/>
      </c>
      <c r="LQ12" s="100" t="str">
        <f>IF(VLOOKUP(LEFT($LQ$5,2),'%ICMS'!$B$2:$I$29,8,0)=Z12,"",GF12)</f>
        <v/>
      </c>
      <c r="LR12" s="100" t="str">
        <f>IF(VLOOKUP(LEFT($LR$5,2),'%ICMS'!$B$2:$I$29,8,0)=AA12,"",GG12)</f>
        <v/>
      </c>
      <c r="LS12" s="100" t="str">
        <f>IF(VLOOKUP(LEFT($LS$5,2),'%ICMS'!$B$2:$I$29,8,0)=AB12,"",GH12)</f>
        <v/>
      </c>
      <c r="LT12" s="100" t="str">
        <f>IF(VLOOKUP(LEFT($LT$5,2),'%ICMS'!$B$2:$I$29,8,0)=AC12,"",GI12)</f>
        <v/>
      </c>
      <c r="LU12" s="100" t="str">
        <f>IF(VLOOKUP(LEFT($LU$5,2),'%ICMS'!$B$2:$I$29,8,0)=AD12,"",GJ12)</f>
        <v/>
      </c>
      <c r="LV12" s="100" t="str">
        <f>IF(VLOOKUP(LEFT($LV$5,2),'%ICMS'!$B$2:$I$29,8,0)=AE12,"",GK12)</f>
        <v/>
      </c>
      <c r="LW12" s="100" t="str">
        <f>IF(VLOOKUP(LEFT($LW$5,2),'%ICMS'!$B$2:$I$29,8,0)=AF12,"",GL12)</f>
        <v/>
      </c>
      <c r="LX12" s="100" t="str">
        <f>IF(VLOOKUP(LEFT($LX$5,2),'%ICMS'!$B$2:$I$29,8,0)=AG12,"",GM12)</f>
        <v/>
      </c>
      <c r="LY12" s="100" t="str">
        <f>IF(VLOOKUP(LEFT($LY$5,2),'%ICMS'!$B$2:$I$29,8,0)=AH12,"",GN12)</f>
        <v/>
      </c>
      <c r="LZ12" s="100" t="str">
        <f>IF(VLOOKUP(LEFT($LZ$5,2),'%ICMS'!$B$2:$I$29,8,0)=AI12,"",GO12)</f>
        <v/>
      </c>
      <c r="MA12" s="100" t="str">
        <f>IF(VLOOKUP(LEFT($MA$5,2),'%ICMS'!$B$2:$I$29,8,0)=AJ12,"",GP12)</f>
        <v/>
      </c>
      <c r="MB12" s="100" t="str">
        <f>IF(VLOOKUP(LEFT($MB$5,2),'%ICMS'!$B$2:$I$29,8,0)=AK12,"",GQ12)</f>
        <v/>
      </c>
      <c r="MC12" s="100" t="str">
        <f>IF(VLOOKUP(LEFT($MC$5,2),'%ICMS'!$B$2:$I$29,8,0)=AL12,"",GR12)</f>
        <v/>
      </c>
      <c r="MD12" s="100" t="str">
        <f>IF(VLOOKUP(LEFT($MD$5,2),'%ICMS'!$B$2:$I$29,8,0)=AM12,"",GS12)</f>
        <v/>
      </c>
      <c r="ME12" s="100" t="str">
        <f>IF(VLOOKUP(LEFT($ME$5,2),'%ICMS'!$B$2:$I$29,8,0)=AN12,"",GT12)</f>
        <v/>
      </c>
      <c r="MF12" s="100" t="str">
        <f>IF(VLOOKUP(LEFT($MF$5,2),'%ICMS'!$B$2:$I$29,8,0)=AO12,"",GU12)</f>
        <v/>
      </c>
      <c r="MG12" s="100" t="str">
        <f>IF(VLOOKUP(LEFT($MG$5,2),'%ICMS'!$B$2:$I$29,8,0)=AP12,"",GV12)</f>
        <v/>
      </c>
      <c r="MH12" s="100" t="str">
        <f>IF(VLOOKUP(LEFT($MH$5,2),'%ICMS'!$B$2:$I$29,8,0)=AQ12,"",GW12)</f>
        <v/>
      </c>
      <c r="MI12" s="100" t="str">
        <f>IF(VLOOKUP(LEFT($MI$5,2),'%ICMS'!$B$2:$I$29,8,0)=AR12,"",GX12)</f>
        <v/>
      </c>
      <c r="MJ12" s="100" t="str">
        <f>IF(VLOOKUP(LEFT($MJ$5,2),'%ICMS'!$B$2:$I$29,8,0)=AS12,"",GY12)</f>
        <v/>
      </c>
      <c r="MK12" s="100" t="str">
        <f>IF(VLOOKUP(LEFT($MK$5,2),'%ICMS'!$B$2:$I$29,8,0)=AT12,"",GZ12)</f>
        <v/>
      </c>
      <c r="ML12" s="100" t="str">
        <f>IF(VLOOKUP(LEFT($ML$5,2),'%ICMS'!$B$2:$I$29,8,0)=AU12,"",HA12)</f>
        <v/>
      </c>
      <c r="MM12" s="100" t="str">
        <f>IF(VLOOKUP(LEFT($MM$5,2),'%ICMS'!$B$2:$I$29,8,0)=AV12,"",HB12)</f>
        <v/>
      </c>
      <c r="MN12" s="100" t="str">
        <f>IF(VLOOKUP(LEFT($MN$5,2),'%ICMS'!$B$2:$I$29,8,0)=AW12,"",HC12)</f>
        <v/>
      </c>
      <c r="MO12" s="100" t="str">
        <f>IF(VLOOKUP(LEFT($MO$5,2),'%ICMS'!$B$2:$I$29,8,0)=AX12,"",HD12)</f>
        <v/>
      </c>
      <c r="MP12" s="100" t="str">
        <f>IF(VLOOKUP(LEFT($MP$5,2),'%ICMS'!$B$2:$I$29,8,0)=AY12,"",HE12)</f>
        <v/>
      </c>
      <c r="MQ12" s="100" t="str">
        <f>IF(VLOOKUP(LEFT($MQ$5,2),'%ICMS'!$B$2:$I$29,8,0)=Y12,"",HF12)</f>
        <v/>
      </c>
      <c r="MR12" s="100" t="str">
        <f>IF(VLOOKUP(LEFT($MR$5,2),'%ICMS'!$B$2:$I$29,8,0)=Z12,"",HG12)</f>
        <v/>
      </c>
      <c r="MS12" s="100" t="str">
        <f>IF(VLOOKUP(LEFT($MS$5,2),'%ICMS'!$B$2:$I$29,8,0)=AA12,"",HH12)</f>
        <v/>
      </c>
      <c r="MT12" s="100" t="str">
        <f>IF(VLOOKUP(LEFT($MT$5,2),'%ICMS'!$B$2:$I$29,8,0)=AB12,"",HI12)</f>
        <v/>
      </c>
      <c r="MU12" s="100" t="str">
        <f>IF(VLOOKUP(LEFT($MU$5,2),'%ICMS'!$B$2:$I$29,8,0)=AC12,"",HJ12)</f>
        <v/>
      </c>
      <c r="MV12" s="100" t="str">
        <f>IF(VLOOKUP(LEFT($MV$5,2),'%ICMS'!$B$2:$I$29,8,0)=AD12,"",HK12)</f>
        <v/>
      </c>
      <c r="MW12" s="100" t="str">
        <f>IF(VLOOKUP(LEFT($MW$5,2),'%ICMS'!$B$2:$I$29,8,0)=AE12,"",HL12)</f>
        <v/>
      </c>
      <c r="MX12" s="100" t="str">
        <f>IF(VLOOKUP(LEFT($MX$5,2),'%ICMS'!$B$2:$I$29,8,0)=AF12,"",HM12)</f>
        <v/>
      </c>
      <c r="MY12" s="100" t="str">
        <f>IF(VLOOKUP(LEFT($MY$5,2),'%ICMS'!$B$2:$I$29,8,0)=AG12,"",HN12)</f>
        <v/>
      </c>
      <c r="MZ12" s="100" t="str">
        <f>IF(VLOOKUP(LEFT($MZ$5,2),'%ICMS'!$B$2:$I$29,8,0)=AH12,"",HO12)</f>
        <v/>
      </c>
      <c r="NA12" s="100" t="str">
        <f>IF(VLOOKUP(LEFT($NA$5,2),'%ICMS'!$B$2:$I$29,8,0)=AI12,"",HP12)</f>
        <v/>
      </c>
      <c r="NB12" s="100" t="str">
        <f>IF(VLOOKUP(LEFT($NB$5,2),'%ICMS'!$B$2:$I$29,8,0)=AJ12,"",HQ12)</f>
        <v/>
      </c>
      <c r="NC12" s="100" t="str">
        <f>IF(VLOOKUP(LEFT($NC$5,2),'%ICMS'!$B$2:$I$29,8,0)=AK12,"",HR12)</f>
        <v/>
      </c>
      <c r="ND12" s="100" t="str">
        <f>IF(VLOOKUP(LEFT($ND$5,2),'%ICMS'!$B$2:$I$29,8,0)=AL12,"",HS12)</f>
        <v/>
      </c>
      <c r="NE12" s="100" t="str">
        <f>IF(VLOOKUP(LEFT($NE$5,2),'%ICMS'!$B$2:$I$29,8,0)=AM12,"",HT12)</f>
        <v/>
      </c>
      <c r="NF12" s="100" t="str">
        <f>IF(VLOOKUP(LEFT($NF$5,2),'%ICMS'!$B$2:$I$29,8,0)=AN12,"",HU12)</f>
        <v/>
      </c>
      <c r="NG12" s="100" t="str">
        <f>IF(VLOOKUP(LEFT($NG$5,2),'%ICMS'!$B$2:$I$29,8,0)=AO12,"",HV12)</f>
        <v/>
      </c>
      <c r="NH12" s="100" t="str">
        <f>IF(VLOOKUP(LEFT($NH$5,2),'%ICMS'!$B$2:$I$29,8,0)=AP12,"",HW12)</f>
        <v/>
      </c>
      <c r="NI12" s="100" t="str">
        <f>IF(VLOOKUP(LEFT($NI$5,2),'%ICMS'!$B$2:$I$29,8,0)=AQ12,"",HX12)</f>
        <v/>
      </c>
      <c r="NJ12" s="100" t="str">
        <f>IF(VLOOKUP(LEFT($NJ$5,2),'%ICMS'!$B$2:$I$29,8,0)=AR12,"",HY12)</f>
        <v/>
      </c>
      <c r="NK12" s="100" t="str">
        <f>IF(VLOOKUP(LEFT($NK$5,2),'%ICMS'!$B$2:$I$29,8,0)=AS12,"",HZ12)</f>
        <v/>
      </c>
      <c r="NL12" s="100" t="str">
        <f>IF(VLOOKUP(LEFT($NL$5,2),'%ICMS'!$B$2:$I$29,8,0)=AT12,"",IA12)</f>
        <v/>
      </c>
      <c r="NM12" s="100" t="str">
        <f>IF(VLOOKUP(LEFT($NM$5,2),'%ICMS'!$B$2:$I$29,8,0)=AU12,"",IB12)</f>
        <v/>
      </c>
      <c r="NN12" s="100" t="str">
        <f>IF(VLOOKUP(LEFT($NN$5,2),'%ICMS'!$B$2:$I$29,8,0)=AV12,"",IC12)</f>
        <v/>
      </c>
      <c r="NO12" s="100" t="str">
        <f>IF(FB12="PMPF",U12,IF(VLOOKUP(LEFT($NO$5,2),'%ICMS'!$B$2:$I$29,8,0)=AW12,"",ID12))</f>
        <v/>
      </c>
      <c r="NP12" s="100" t="str">
        <f>IF(VLOOKUP(LEFT($NP$5,2),'%ICMS'!$B$2:$I$29,8,0)=AX12,"",IE12)</f>
        <v/>
      </c>
      <c r="NQ12" s="100" t="str">
        <f>IF(VLOOKUP(LEFT($NQ$5,2),'%ICMS'!$B$2:$I$29,8,0)=AY12,"",IF12)</f>
        <v/>
      </c>
      <c r="NT12" s="131">
        <v>0.08</v>
      </c>
      <c r="NU12" s="100">
        <f t="shared" si="18"/>
        <v>46.735689835800009</v>
      </c>
      <c r="NV12" s="100">
        <f t="shared" si="19"/>
        <v>46.873536008490632</v>
      </c>
      <c r="NW12" s="100">
        <f t="shared" si="20"/>
        <v>46.826919552000007</v>
      </c>
      <c r="NX12" s="100">
        <f t="shared" si="21"/>
        <v>46.647066666666667</v>
      </c>
      <c r="NY12" s="100">
        <f t="shared" si="22"/>
        <v>46.873536008490632</v>
      </c>
      <c r="NZ12" s="100">
        <f t="shared" si="23"/>
        <v>46.826919552000007</v>
      </c>
      <c r="OA12" s="100">
        <f t="shared" si="24"/>
        <v>46.560953906133335</v>
      </c>
      <c r="OB12" s="100">
        <f t="shared" si="25"/>
        <v>46.560953906133335</v>
      </c>
      <c r="OC12" s="100">
        <f t="shared" si="26"/>
        <v>46.735689835800009</v>
      </c>
      <c r="OD12" s="100">
        <f t="shared" si="27"/>
        <v>47.117417572866671</v>
      </c>
      <c r="OE12" s="100">
        <f t="shared" si="28"/>
        <v>54.611199999999997</v>
      </c>
      <c r="OF12" s="100">
        <f t="shared" si="29"/>
        <v>46.560953906133335</v>
      </c>
      <c r="OG12" s="100">
        <f t="shared" si="30"/>
        <v>46.560953906133335</v>
      </c>
      <c r="OH12" s="100">
        <f t="shared" si="31"/>
        <v>46.735689835800009</v>
      </c>
      <c r="OI12" s="100">
        <f t="shared" si="32"/>
        <v>46.826919552000007</v>
      </c>
      <c r="OJ12" s="100">
        <f t="shared" si="33"/>
        <v>46.873536008490632</v>
      </c>
      <c r="OK12" s="100">
        <f t="shared" si="34"/>
        <v>47.067150523166667</v>
      </c>
      <c r="OL12" s="100">
        <f t="shared" si="35"/>
        <v>46.780942894699997</v>
      </c>
      <c r="OM12" s="100">
        <f t="shared" si="36"/>
        <v>47.017655994400002</v>
      </c>
      <c r="ON12" s="100">
        <f t="shared" si="37"/>
        <v>46.826919552000007</v>
      </c>
      <c r="OO12" s="100">
        <f t="shared" si="38"/>
        <v>46.780942894699997</v>
      </c>
      <c r="OP12" s="100">
        <f t="shared" si="39"/>
        <v>46.826919552000007</v>
      </c>
      <c r="OQ12" s="100">
        <f t="shared" si="40"/>
        <v>46.560953906133335</v>
      </c>
      <c r="OR12" s="100">
        <f t="shared" si="41"/>
        <v>46.560953906133335</v>
      </c>
      <c r="OS12" s="100">
        <f t="shared" si="42"/>
        <v>46.826919552000007</v>
      </c>
      <c r="OT12" s="100">
        <f t="shared" si="43"/>
        <v>46.647066666666667</v>
      </c>
      <c r="OU12" s="100">
        <f t="shared" si="44"/>
        <v>46.826919552000007</v>
      </c>
      <c r="OV12" s="100">
        <f t="shared" si="104"/>
        <v>0</v>
      </c>
      <c r="OW12" s="100">
        <f t="shared" si="45"/>
        <v>0</v>
      </c>
      <c r="OX12" s="100">
        <f t="shared" si="46"/>
        <v>0</v>
      </c>
      <c r="OY12" s="100">
        <f t="shared" si="47"/>
        <v>0</v>
      </c>
      <c r="OZ12" s="100">
        <f t="shared" si="48"/>
        <v>0</v>
      </c>
      <c r="PA12" s="100">
        <f t="shared" si="49"/>
        <v>0</v>
      </c>
      <c r="PB12" s="100">
        <f t="shared" si="50"/>
        <v>0</v>
      </c>
      <c r="PC12" s="100">
        <f t="shared" si="51"/>
        <v>0</v>
      </c>
      <c r="PD12" s="100">
        <f t="shared" si="52"/>
        <v>0</v>
      </c>
      <c r="PE12" s="100">
        <f t="shared" si="53"/>
        <v>0</v>
      </c>
      <c r="PF12" s="100">
        <f t="shared" si="54"/>
        <v>0</v>
      </c>
      <c r="PG12" s="100">
        <f t="shared" si="55"/>
        <v>0</v>
      </c>
      <c r="PH12" s="100">
        <f t="shared" si="56"/>
        <v>0</v>
      </c>
      <c r="PI12" s="100">
        <f t="shared" si="57"/>
        <v>0</v>
      </c>
      <c r="PJ12" s="100">
        <f t="shared" si="58"/>
        <v>0</v>
      </c>
      <c r="PK12" s="100">
        <f t="shared" si="59"/>
        <v>0</v>
      </c>
      <c r="PL12" s="100">
        <f t="shared" si="60"/>
        <v>0</v>
      </c>
      <c r="PM12" s="100">
        <f t="shared" si="61"/>
        <v>0</v>
      </c>
      <c r="PN12" s="100">
        <f t="shared" si="62"/>
        <v>0</v>
      </c>
      <c r="PO12" s="100">
        <f t="shared" si="63"/>
        <v>0</v>
      </c>
      <c r="PP12" s="100">
        <f t="shared" si="64"/>
        <v>0</v>
      </c>
      <c r="PQ12" s="100">
        <f t="shared" si="65"/>
        <v>0</v>
      </c>
      <c r="PR12" s="100">
        <f t="shared" si="66"/>
        <v>0</v>
      </c>
      <c r="PS12" s="100">
        <f t="shared" si="67"/>
        <v>0</v>
      </c>
      <c r="PT12" s="100">
        <f t="shared" si="68"/>
        <v>0</v>
      </c>
      <c r="PU12" s="100">
        <f t="shared" si="69"/>
        <v>0</v>
      </c>
      <c r="PV12" s="100">
        <f t="shared" si="70"/>
        <v>0</v>
      </c>
      <c r="PW12" s="100">
        <f t="shared" si="71"/>
        <v>0</v>
      </c>
      <c r="PX12" s="100">
        <f t="shared" si="72"/>
        <v>0</v>
      </c>
      <c r="PY12" s="100">
        <f t="shared" si="73"/>
        <v>0</v>
      </c>
      <c r="PZ12" s="100">
        <f t="shared" si="74"/>
        <v>0</v>
      </c>
      <c r="QA12" s="100">
        <f t="shared" si="75"/>
        <v>0</v>
      </c>
      <c r="QB12" s="100">
        <f t="shared" si="76"/>
        <v>0</v>
      </c>
      <c r="QC12" s="100">
        <f t="shared" si="77"/>
        <v>0</v>
      </c>
      <c r="QD12" s="100">
        <f t="shared" si="78"/>
        <v>0</v>
      </c>
      <c r="QE12" s="100">
        <f t="shared" si="79"/>
        <v>0</v>
      </c>
      <c r="QF12" s="100">
        <f t="shared" si="80"/>
        <v>0</v>
      </c>
      <c r="QG12" s="100">
        <f t="shared" si="81"/>
        <v>3.2439052800000034</v>
      </c>
      <c r="QH12" s="100">
        <f t="shared" si="82"/>
        <v>9.1008152699997868</v>
      </c>
      <c r="QI12" s="100">
        <f t="shared" si="83"/>
        <v>0</v>
      </c>
      <c r="QJ12" s="100">
        <f t="shared" si="84"/>
        <v>0</v>
      </c>
      <c r="QK12" s="100">
        <f t="shared" si="85"/>
        <v>0</v>
      </c>
      <c r="QL12" s="100">
        <f t="shared" si="86"/>
        <v>0</v>
      </c>
      <c r="QM12" s="100">
        <f t="shared" si="87"/>
        <v>0</v>
      </c>
      <c r="QN12" s="100">
        <f t="shared" si="88"/>
        <v>0</v>
      </c>
      <c r="QO12" s="100">
        <f t="shared" si="89"/>
        <v>0</v>
      </c>
      <c r="QP12" s="100">
        <f t="shared" si="90"/>
        <v>0</v>
      </c>
      <c r="QQ12" s="100">
        <f t="shared" si="91"/>
        <v>0</v>
      </c>
      <c r="QR12" s="100">
        <f t="shared" si="92"/>
        <v>0</v>
      </c>
      <c r="QS12" s="100">
        <f t="shared" si="93"/>
        <v>0</v>
      </c>
      <c r="QT12" s="100">
        <f t="shared" si="94"/>
        <v>0</v>
      </c>
      <c r="QU12" s="100">
        <f t="shared" si="95"/>
        <v>0</v>
      </c>
      <c r="QV12" s="100">
        <f t="shared" si="96"/>
        <v>0</v>
      </c>
      <c r="QW12" s="100">
        <f t="shared" si="97"/>
        <v>0</v>
      </c>
      <c r="QX12" s="100">
        <f t="shared" si="105"/>
        <v>46.735689835800009</v>
      </c>
      <c r="QY12" s="100">
        <f t="shared" si="98"/>
        <v>46.873536008490632</v>
      </c>
      <c r="QZ12" s="100">
        <f t="shared" si="98"/>
        <v>46.826919552000007</v>
      </c>
      <c r="RA12" s="100">
        <f t="shared" si="98"/>
        <v>46.647066666666667</v>
      </c>
      <c r="RB12" s="100">
        <f t="shared" si="98"/>
        <v>46.873536008490632</v>
      </c>
      <c r="RC12" s="100">
        <f t="shared" si="98"/>
        <v>46.826919552000007</v>
      </c>
      <c r="RD12" s="100">
        <f t="shared" si="98"/>
        <v>46.560953906133335</v>
      </c>
      <c r="RE12" s="100">
        <f t="shared" si="98"/>
        <v>46.560953906133335</v>
      </c>
      <c r="RF12" s="100">
        <f t="shared" si="98"/>
        <v>46.735689835800009</v>
      </c>
      <c r="RG12" s="100">
        <f t="shared" si="98"/>
        <v>47.117417572866671</v>
      </c>
      <c r="RH12" s="100">
        <f t="shared" si="98"/>
        <v>57.855105280000004</v>
      </c>
      <c r="RI12" s="100">
        <f t="shared" si="98"/>
        <v>55.66176917613312</v>
      </c>
      <c r="RJ12" s="100">
        <f t="shared" si="98"/>
        <v>46.560953906133335</v>
      </c>
      <c r="RK12" s="100">
        <f t="shared" si="98"/>
        <v>46.735689835800009</v>
      </c>
      <c r="RL12" s="100">
        <f t="shared" si="98"/>
        <v>46.826919552000007</v>
      </c>
      <c r="RM12" s="100">
        <f t="shared" si="98"/>
        <v>46.873536008490632</v>
      </c>
      <c r="RN12" s="100">
        <f t="shared" si="98"/>
        <v>47.067150523166667</v>
      </c>
      <c r="RO12" s="100">
        <f t="shared" si="98"/>
        <v>46.780942894699997</v>
      </c>
      <c r="RP12" s="100">
        <f t="shared" si="98"/>
        <v>47.017655994400002</v>
      </c>
      <c r="RQ12" s="100">
        <f t="shared" si="98"/>
        <v>46.826919552000007</v>
      </c>
      <c r="RR12" s="100">
        <f t="shared" si="98"/>
        <v>46.780942894699997</v>
      </c>
      <c r="RS12" s="100">
        <f t="shared" si="98"/>
        <v>46.826919552000007</v>
      </c>
      <c r="RT12" s="100">
        <f t="shared" si="98"/>
        <v>46.560953906133335</v>
      </c>
      <c r="RU12" s="100">
        <f t="shared" si="98"/>
        <v>46.560953906133335</v>
      </c>
      <c r="RV12" s="100">
        <f t="shared" si="98"/>
        <v>46.826919552000007</v>
      </c>
      <c r="RW12" s="100">
        <f t="shared" si="98"/>
        <v>46.647066666666667</v>
      </c>
      <c r="RX12" s="100">
        <f t="shared" si="98"/>
        <v>46.826919552000007</v>
      </c>
      <c r="RY12" s="100">
        <f t="shared" si="106"/>
        <v>48.767676350400009</v>
      </c>
      <c r="RZ12" s="100">
        <f t="shared" si="107"/>
        <v>48.911515834946748</v>
      </c>
      <c r="SA12" s="100">
        <f t="shared" si="108"/>
        <v>48.862872576000008</v>
      </c>
      <c r="SB12" s="100">
        <f t="shared" si="109"/>
        <v>48.675199999999997</v>
      </c>
      <c r="SC12" s="100">
        <f t="shared" si="110"/>
        <v>48.911515834946748</v>
      </c>
      <c r="SD12" s="100">
        <f t="shared" si="111"/>
        <v>48.862872576000008</v>
      </c>
      <c r="SE12" s="100">
        <f t="shared" si="112"/>
        <v>48.585343206399997</v>
      </c>
      <c r="SF12" s="100">
        <f t="shared" si="113"/>
        <v>48.585343206399997</v>
      </c>
      <c r="SG12" s="100">
        <f t="shared" si="114"/>
        <v>48.767676350400009</v>
      </c>
      <c r="SH12" s="100">
        <f t="shared" si="115"/>
        <v>49.166000945600004</v>
      </c>
      <c r="SI12" s="100">
        <f t="shared" si="116"/>
        <v>48.675200000000004</v>
      </c>
      <c r="SJ12" s="100">
        <f t="shared" si="117"/>
        <v>48.585343206399997</v>
      </c>
      <c r="SK12" s="100">
        <f t="shared" si="118"/>
        <v>48.585343206399997</v>
      </c>
      <c r="SL12" s="100">
        <f t="shared" si="119"/>
        <v>48.767676350400009</v>
      </c>
      <c r="SM12" s="100">
        <f t="shared" si="120"/>
        <v>48.862872576000008</v>
      </c>
      <c r="SN12" s="100">
        <f t="shared" si="121"/>
        <v>48.911515834946748</v>
      </c>
      <c r="SO12" s="100">
        <f t="shared" si="122"/>
        <v>49.113548371999997</v>
      </c>
      <c r="SP12" s="100">
        <f t="shared" si="123"/>
        <v>48.814896933599996</v>
      </c>
      <c r="SQ12" s="100">
        <f t="shared" si="124"/>
        <v>49.061901907200003</v>
      </c>
      <c r="SR12" s="100">
        <f t="shared" si="125"/>
        <v>48.862872576000008</v>
      </c>
      <c r="SS12" s="100">
        <f t="shared" si="126"/>
        <v>48.814896933599996</v>
      </c>
      <c r="ST12" s="100">
        <f t="shared" si="127"/>
        <v>48.862872576000008</v>
      </c>
      <c r="SU12" s="100">
        <f t="shared" si="128"/>
        <v>48.585343206399997</v>
      </c>
      <c r="SV12" s="100">
        <f t="shared" si="129"/>
        <v>48.585343206399997</v>
      </c>
      <c r="SW12" s="100">
        <f t="shared" si="130"/>
        <v>48.862872576000008</v>
      </c>
      <c r="SX12" s="100">
        <f t="shared" si="131"/>
        <v>48.675199999999997</v>
      </c>
      <c r="SY12" s="100">
        <f t="shared" si="132"/>
        <v>48.862872576000008</v>
      </c>
    </row>
    <row r="13" spans="1:519" s="112" customFormat="1" ht="15" customHeight="1" x14ac:dyDescent="0.2">
      <c r="A13" s="12" t="s">
        <v>720</v>
      </c>
      <c r="B13" s="12" t="s">
        <v>17</v>
      </c>
      <c r="C13" s="14">
        <v>100081431</v>
      </c>
      <c r="D13" s="133" t="s">
        <v>96</v>
      </c>
      <c r="E13" s="15" t="s">
        <v>175</v>
      </c>
      <c r="F13" s="134" t="s">
        <v>24</v>
      </c>
      <c r="G13" s="15">
        <v>144</v>
      </c>
      <c r="H13" s="15" t="s">
        <v>22</v>
      </c>
      <c r="I13" s="134" t="s">
        <v>133</v>
      </c>
      <c r="J13" s="15" t="s">
        <v>133</v>
      </c>
      <c r="K13" s="135" t="s">
        <v>133</v>
      </c>
      <c r="L13" s="15" t="s">
        <v>56</v>
      </c>
      <c r="M13" s="15" t="s">
        <v>19</v>
      </c>
      <c r="N13" s="136" t="s">
        <v>57</v>
      </c>
      <c r="O13" s="128" t="s">
        <v>142</v>
      </c>
      <c r="P13" s="136">
        <v>1</v>
      </c>
      <c r="Q13" s="136" t="s">
        <v>20</v>
      </c>
      <c r="R13" s="136" t="s">
        <v>21</v>
      </c>
      <c r="S13" s="137">
        <v>0.12</v>
      </c>
      <c r="T13" s="138">
        <v>0</v>
      </c>
      <c r="U13" s="168" t="s">
        <v>369</v>
      </c>
      <c r="V13" s="139">
        <v>0.1057</v>
      </c>
      <c r="W13" s="131">
        <v>9.0399999999999994E-2</v>
      </c>
      <c r="X13" s="139"/>
      <c r="Y13" s="139">
        <v>0.19</v>
      </c>
      <c r="Z13" s="139">
        <v>0.20499999999999999</v>
      </c>
      <c r="AA13" s="139">
        <v>0.2</v>
      </c>
      <c r="AB13" s="139">
        <v>0.18</v>
      </c>
      <c r="AC13" s="139">
        <v>0.20499999999999999</v>
      </c>
      <c r="AD13" s="139">
        <v>0.2</v>
      </c>
      <c r="AE13" s="139">
        <v>0.17</v>
      </c>
      <c r="AF13" s="139">
        <v>0.17</v>
      </c>
      <c r="AG13" s="139">
        <v>0.19</v>
      </c>
      <c r="AH13" s="139">
        <v>0.23</v>
      </c>
      <c r="AI13" s="139">
        <v>0.18</v>
      </c>
      <c r="AJ13" s="139">
        <v>0.17</v>
      </c>
      <c r="AK13" s="139">
        <v>0.17</v>
      </c>
      <c r="AL13" s="139">
        <v>0.19</v>
      </c>
      <c r="AM13" s="139">
        <v>0.2</v>
      </c>
      <c r="AN13" s="139">
        <v>0.20499999999999999</v>
      </c>
      <c r="AO13" s="139">
        <v>0.22500000000000001</v>
      </c>
      <c r="AP13" s="139">
        <v>0.19500000000000001</v>
      </c>
      <c r="AQ13" s="139">
        <v>0.22</v>
      </c>
      <c r="AR13" s="139">
        <v>0.2</v>
      </c>
      <c r="AS13" s="139">
        <v>0.19500000000000001</v>
      </c>
      <c r="AT13" s="139">
        <v>0.2</v>
      </c>
      <c r="AU13" s="139">
        <v>0.17</v>
      </c>
      <c r="AV13" s="139">
        <v>0.17</v>
      </c>
      <c r="AW13" s="139">
        <v>0.2</v>
      </c>
      <c r="AX13" s="139">
        <v>0.18</v>
      </c>
      <c r="AY13" s="139">
        <v>0.2</v>
      </c>
      <c r="AZ13" s="139">
        <v>0.04</v>
      </c>
      <c r="BA13" s="139">
        <v>0.04</v>
      </c>
      <c r="BB13" s="139">
        <v>0.04</v>
      </c>
      <c r="BC13" s="139">
        <v>0.04</v>
      </c>
      <c r="BD13" s="139">
        <v>0.04</v>
      </c>
      <c r="BE13" s="139">
        <v>0.04</v>
      </c>
      <c r="BF13" s="139">
        <v>0.04</v>
      </c>
      <c r="BG13" s="139">
        <v>0.04</v>
      </c>
      <c r="BH13" s="139">
        <v>0.04</v>
      </c>
      <c r="BI13" s="139">
        <v>0.04</v>
      </c>
      <c r="BJ13" s="139">
        <v>0.18</v>
      </c>
      <c r="BK13" s="139">
        <v>0.04</v>
      </c>
      <c r="BL13" s="139">
        <v>0.04</v>
      </c>
      <c r="BM13" s="139">
        <v>0.04</v>
      </c>
      <c r="BN13" s="139">
        <v>0.04</v>
      </c>
      <c r="BO13" s="139">
        <v>0.04</v>
      </c>
      <c r="BP13" s="139">
        <v>0.04</v>
      </c>
      <c r="BQ13" s="139">
        <v>0.04</v>
      </c>
      <c r="BR13" s="139">
        <v>0.04</v>
      </c>
      <c r="BS13" s="139">
        <v>0.04</v>
      </c>
      <c r="BT13" s="139">
        <v>0.04</v>
      </c>
      <c r="BU13" s="139">
        <v>0.04</v>
      </c>
      <c r="BV13" s="139">
        <v>0.04</v>
      </c>
      <c r="BW13" s="139">
        <v>0.04</v>
      </c>
      <c r="BX13" s="139">
        <v>0.04</v>
      </c>
      <c r="BY13" s="139">
        <v>0.04</v>
      </c>
      <c r="BZ13" s="139">
        <v>0.04</v>
      </c>
      <c r="CA13" s="131" t="s">
        <v>369</v>
      </c>
      <c r="CB13" s="131" t="s">
        <v>369</v>
      </c>
      <c r="CC13" s="131" t="s">
        <v>369</v>
      </c>
      <c r="CD13" s="131" t="s">
        <v>369</v>
      </c>
      <c r="CE13" s="131" t="s">
        <v>369</v>
      </c>
      <c r="CF13" s="131" t="s">
        <v>369</v>
      </c>
      <c r="CG13" s="131" t="s">
        <v>369</v>
      </c>
      <c r="CH13" s="131" t="s">
        <v>369</v>
      </c>
      <c r="CI13" s="131" t="s">
        <v>369</v>
      </c>
      <c r="CJ13" s="131" t="s">
        <v>369</v>
      </c>
      <c r="CK13" s="131">
        <v>0.18</v>
      </c>
      <c r="CL13" s="131">
        <v>0.17</v>
      </c>
      <c r="CM13" s="131" t="s">
        <v>369</v>
      </c>
      <c r="CN13" s="131" t="s">
        <v>369</v>
      </c>
      <c r="CO13" s="131" t="s">
        <v>369</v>
      </c>
      <c r="CP13" s="131" t="s">
        <v>369</v>
      </c>
      <c r="CQ13" s="131" t="s">
        <v>369</v>
      </c>
      <c r="CR13" s="131" t="s">
        <v>369</v>
      </c>
      <c r="CS13" s="131" t="s">
        <v>369</v>
      </c>
      <c r="CT13" s="131" t="s">
        <v>369</v>
      </c>
      <c r="CU13" s="131" t="s">
        <v>369</v>
      </c>
      <c r="CV13" s="131" t="s">
        <v>369</v>
      </c>
      <c r="CW13" s="131" t="s">
        <v>369</v>
      </c>
      <c r="CX13" s="131" t="s">
        <v>369</v>
      </c>
      <c r="CY13" s="131" t="s">
        <v>369</v>
      </c>
      <c r="CZ13" s="131" t="s">
        <v>369</v>
      </c>
      <c r="DA13" s="131" t="s">
        <v>369</v>
      </c>
      <c r="DB13" s="139" t="s">
        <v>369</v>
      </c>
      <c r="DC13" s="139" t="s">
        <v>369</v>
      </c>
      <c r="DD13" s="139" t="s">
        <v>369</v>
      </c>
      <c r="DE13" s="139" t="s">
        <v>369</v>
      </c>
      <c r="DF13" s="139" t="s">
        <v>369</v>
      </c>
      <c r="DG13" s="139" t="s">
        <v>369</v>
      </c>
      <c r="DH13" s="139" t="s">
        <v>369</v>
      </c>
      <c r="DI13" s="139" t="s">
        <v>369</v>
      </c>
      <c r="DJ13" s="139" t="s">
        <v>369</v>
      </c>
      <c r="DK13" s="139" t="s">
        <v>369</v>
      </c>
      <c r="DL13" s="139">
        <v>0.33</v>
      </c>
      <c r="DM13" s="139">
        <v>0.19750000000000001</v>
      </c>
      <c r="DN13" s="139" t="s">
        <v>369</v>
      </c>
      <c r="DO13" s="139" t="s">
        <v>369</v>
      </c>
      <c r="DP13" s="139" t="s">
        <v>369</v>
      </c>
      <c r="DQ13" s="139" t="s">
        <v>369</v>
      </c>
      <c r="DR13" s="139" t="s">
        <v>369</v>
      </c>
      <c r="DS13" s="139" t="s">
        <v>369</v>
      </c>
      <c r="DT13" s="139" t="s">
        <v>369</v>
      </c>
      <c r="DU13" s="139" t="s">
        <v>369</v>
      </c>
      <c r="DV13" s="139" t="s">
        <v>369</v>
      </c>
      <c r="DW13" s="139" t="s">
        <v>369</v>
      </c>
      <c r="DX13" s="139" t="s">
        <v>369</v>
      </c>
      <c r="DY13" s="139" t="s">
        <v>369</v>
      </c>
      <c r="DZ13" s="139" t="s">
        <v>369</v>
      </c>
      <c r="EA13" s="131" t="s">
        <v>369</v>
      </c>
      <c r="EB13" s="139" t="s">
        <v>369</v>
      </c>
      <c r="EC13" s="139" t="str">
        <f t="shared" si="0"/>
        <v>N/A</v>
      </c>
      <c r="ED13" s="139" t="str">
        <f t="shared" si="1"/>
        <v>N/A</v>
      </c>
      <c r="EE13" s="139" t="str">
        <f t="shared" si="2"/>
        <v>N/A</v>
      </c>
      <c r="EF13" s="139" t="str">
        <f t="shared" si="3"/>
        <v>N/A</v>
      </c>
      <c r="EG13" s="139" t="str">
        <f t="shared" si="4"/>
        <v>N/A</v>
      </c>
      <c r="EH13" s="139" t="str">
        <f t="shared" si="5"/>
        <v>N/A</v>
      </c>
      <c r="EI13" s="139" t="str">
        <f t="shared" si="6"/>
        <v>N/A</v>
      </c>
      <c r="EJ13" s="139" t="str">
        <f t="shared" si="7"/>
        <v>N/A</v>
      </c>
      <c r="EK13" s="139" t="str">
        <f t="shared" si="8"/>
        <v>N/A</v>
      </c>
      <c r="EL13" s="139" t="str">
        <f t="shared" si="9"/>
        <v>N/A</v>
      </c>
      <c r="EM13" s="139">
        <f t="shared" si="10"/>
        <v>0.33000000000000029</v>
      </c>
      <c r="EN13" s="139">
        <f t="shared" si="11"/>
        <v>0.38506024096385549</v>
      </c>
      <c r="EO13" s="139" t="str">
        <f t="shared" si="12"/>
        <v>N/A</v>
      </c>
      <c r="EP13" s="139" t="str">
        <f t="shared" si="133"/>
        <v>N/A</v>
      </c>
      <c r="EQ13" s="139" t="str">
        <f t="shared" si="134"/>
        <v>N/A</v>
      </c>
      <c r="ER13" s="131" t="str">
        <f>DQ13</f>
        <v>N/A</v>
      </c>
      <c r="ES13" s="139" t="str">
        <f t="shared" si="135"/>
        <v>N/A</v>
      </c>
      <c r="ET13" s="139" t="str">
        <f t="shared" si="136"/>
        <v>N/A</v>
      </c>
      <c r="EU13" s="139" t="str">
        <f t="shared" si="137"/>
        <v>N/A</v>
      </c>
      <c r="EV13" s="139" t="str">
        <f t="shared" si="138"/>
        <v>N/A</v>
      </c>
      <c r="EW13" s="139" t="str">
        <f t="shared" si="139"/>
        <v>N/A</v>
      </c>
      <c r="EX13" s="139" t="str">
        <f t="shared" si="140"/>
        <v>N/A</v>
      </c>
      <c r="EY13" s="139" t="str">
        <f t="shared" si="141"/>
        <v>N/A</v>
      </c>
      <c r="EZ13" s="139" t="str">
        <f t="shared" si="142"/>
        <v>N/A</v>
      </c>
      <c r="FA13" s="139" t="str">
        <f t="shared" si="143"/>
        <v>N/A</v>
      </c>
      <c r="FB13" s="139" t="str">
        <f t="shared" si="144"/>
        <v>N/A</v>
      </c>
      <c r="FC13" s="139" t="str">
        <f t="shared" si="145"/>
        <v>N/A</v>
      </c>
      <c r="FD13" s="140">
        <f t="shared" si="146"/>
        <v>0.15624999999999989</v>
      </c>
      <c r="FE13" s="140">
        <f t="shared" si="147"/>
        <v>0.17187499999999989</v>
      </c>
      <c r="FF13" s="140">
        <f t="shared" si="148"/>
        <v>0.16666666666666663</v>
      </c>
      <c r="FG13" s="140">
        <f t="shared" si="149"/>
        <v>0.14583333333333326</v>
      </c>
      <c r="FH13" s="140">
        <f t="shared" si="150"/>
        <v>0.17187499999999989</v>
      </c>
      <c r="FI13" s="140">
        <f t="shared" si="151"/>
        <v>0.16666666666666663</v>
      </c>
      <c r="FJ13" s="140">
        <f t="shared" si="152"/>
        <v>0.13541666666666663</v>
      </c>
      <c r="FK13" s="140">
        <f t="shared" si="153"/>
        <v>0.13541666666666663</v>
      </c>
      <c r="FL13" s="140">
        <f t="shared" si="154"/>
        <v>0.15624999999999989</v>
      </c>
      <c r="FM13" s="140">
        <f t="shared" si="155"/>
        <v>0.19791666666666663</v>
      </c>
      <c r="FN13" s="140">
        <f t="shared" si="156"/>
        <v>0</v>
      </c>
      <c r="FO13" s="140">
        <f t="shared" si="157"/>
        <v>0.13541666666666663</v>
      </c>
      <c r="FP13" s="140">
        <f t="shared" si="158"/>
        <v>0.13541666666666663</v>
      </c>
      <c r="FQ13" s="140">
        <f t="shared" si="159"/>
        <v>0.15624999999999989</v>
      </c>
      <c r="FR13" s="140">
        <f t="shared" si="160"/>
        <v>0.16666666666666663</v>
      </c>
      <c r="FS13" s="140">
        <f t="shared" si="161"/>
        <v>0.17187499999999989</v>
      </c>
      <c r="FT13" s="140">
        <f t="shared" si="162"/>
        <v>0.19270833333333326</v>
      </c>
      <c r="FU13" s="140">
        <f t="shared" si="163"/>
        <v>0.16145833333333337</v>
      </c>
      <c r="FV13" s="140">
        <f t="shared" si="164"/>
        <v>0.18749999999999989</v>
      </c>
      <c r="FW13" s="140">
        <f t="shared" si="165"/>
        <v>0.16666666666666663</v>
      </c>
      <c r="FX13" s="140">
        <f t="shared" si="166"/>
        <v>0.16145833333333337</v>
      </c>
      <c r="FY13" s="140">
        <f t="shared" si="167"/>
        <v>0.16666666666666663</v>
      </c>
      <c r="FZ13" s="140">
        <f t="shared" si="168"/>
        <v>0.13541666666666663</v>
      </c>
      <c r="GA13" s="140">
        <f t="shared" si="169"/>
        <v>0.13541666666666663</v>
      </c>
      <c r="GB13" s="140">
        <f t="shared" si="170"/>
        <v>0.16666666666666663</v>
      </c>
      <c r="GC13" s="140">
        <f t="shared" si="171"/>
        <v>0.14583333333333326</v>
      </c>
      <c r="GD13" s="140">
        <f t="shared" si="172"/>
        <v>0.16666666666666663</v>
      </c>
      <c r="GE13" s="101">
        <f>VLOOKUP($C13,'Preços 18%'!$B:$G,6,0)*IF($M13="Positiva",HLOOKUP(Y13,'Fatores PF (não CMED)'!$B$3:$P$15,MATCH("POSITIVA - POSITIVA",'Fatores PF (não CMED)'!$B$3:$B$15,0),0),IF($M13="Negativa",HLOOKUP(Y13,'Fatores PF (não CMED)'!$B$3:$P$15,MATCH("NEGATIVA - NEGATIVA",'Fatores PF (não CMED)'!$B$3:$B$15,0),0),IF($M13="Neutra",HLOOKUP(Y13,'Fatores PF (não CMED)'!$B$3:$P$15,MATCH("NEUTRA - NEUTRA",'Fatores PF (não CMED)'!$B$3:$B$15,0),0),"")))</f>
        <v>82.115218240000004</v>
      </c>
      <c r="GF13" s="101">
        <f>VLOOKUP($C13,'Preços 18%'!$B:$G,6,0)*IF($M13="Positiva",HLOOKUP(Z13,'Fatores PF (não CMED)'!$B$3:$P$15,MATCH("POSITIVA - POSITIVA",'Fatores PF (não CMED)'!$B$3:$B$15,0),0),IF($M13="Negativa",HLOOKUP(Z13,'Fatores PF (não CMED)'!$B$3:$P$15,MATCH("NEGATIVA - NEGATIVA",'Fatores PF (não CMED)'!$B$3:$B$15,0),0),IF($M13="Neutra",HLOOKUP(Z13,'Fatores PF (não CMED)'!$B$3:$P$15,MATCH("NEUTRA - NEUTRA",'Fatores PF (não CMED)'!$B$3:$B$15,0),0),"")))</f>
        <v>83.91132927319687</v>
      </c>
      <c r="GG13" s="101">
        <f>VLOOKUP($C13,'Preços 18%'!$B:$G,6,0)*IF($M13="Positiva",HLOOKUP(AA13,'Fatores PF (não CMED)'!$B$3:$P$15,MATCH("POSITIVA - POSITIVA",'Fatores PF (não CMED)'!$B$3:$B$15,0),0),IF($M13="Negativa",HLOOKUP(AA13,'Fatores PF (não CMED)'!$B$3:$P$15,MATCH("NEGATIVA - NEGATIVA",'Fatores PF (não CMED)'!$B$3:$B$15,0),0),IF($M13="Neutra",HLOOKUP(AA13,'Fatores PF (não CMED)'!$B$3:$P$15,MATCH("NEUTRA - NEUTRA",'Fatores PF (não CMED)'!$B$3:$B$15,0),0),"")))</f>
        <v>83.303953919999998</v>
      </c>
      <c r="GH13" s="101">
        <f>VLOOKUP($C13,'Preços 18%'!$B:$G,6,0)*IF($M13="Positiva",HLOOKUP(AB13,'Fatores PF (não CMED)'!$B$3:$P$15,MATCH("POSITIVA - POSITIVA",'Fatores PF (não CMED)'!$B$3:$B$15,0),0),IF($M13="Negativa",HLOOKUP(AB13,'Fatores PF (não CMED)'!$B$3:$P$15,MATCH("NEGATIVA - NEGATIVA",'Fatores PF (não CMED)'!$B$3:$B$15,0),0),IF($M13="Neutra",HLOOKUP(AB13,'Fatores PF (não CMED)'!$B$3:$P$15,MATCH("NEUTRA - NEUTRA",'Fatores PF (não CMED)'!$B$3:$B$15,0),0),"")))</f>
        <v>80.959999999999994</v>
      </c>
      <c r="GI13" s="101">
        <f>VLOOKUP($C13,'Preços 18%'!$B:$G,6,0)*IF($M13="Positiva",HLOOKUP(AC13,'Fatores PF (não CMED)'!$B$3:$P$15,MATCH("POSITIVA - POSITIVA",'Fatores PF (não CMED)'!$B$3:$B$15,0),0),IF($M13="Negativa",HLOOKUP(AC13,'Fatores PF (não CMED)'!$B$3:$P$15,MATCH("NEGATIVA - NEGATIVA",'Fatores PF (não CMED)'!$B$3:$B$15,0),0),IF($M13="Neutra",HLOOKUP(AC13,'Fatores PF (não CMED)'!$B$3:$P$15,MATCH("NEUTRA - NEUTRA",'Fatores PF (não CMED)'!$B$3:$B$15,0),0),"")))</f>
        <v>83.91132927319687</v>
      </c>
      <c r="GJ13" s="101">
        <f>VLOOKUP($C13,'Preços 18%'!$B:$G,6,0)*IF($M13="Positiva",HLOOKUP(AD13,'Fatores PF (não CMED)'!$B$3:$P$15,MATCH("POSITIVA - POSITIVA",'Fatores PF (não CMED)'!$B$3:$B$15,0),0),IF($M13="Negativa",HLOOKUP(AD13,'Fatores PF (não CMED)'!$B$3:$P$15,MATCH("NEGATIVA - NEGATIVA",'Fatores PF (não CMED)'!$B$3:$B$15,0),0),IF($M13="Neutra",HLOOKUP(AD13,'Fatores PF (não CMED)'!$B$3:$P$15,MATCH("NEUTRA - NEUTRA",'Fatores PF (não CMED)'!$B$3:$B$15,0),0),"")))</f>
        <v>83.303953919999998</v>
      </c>
      <c r="GK13" s="101">
        <f>VLOOKUP($C13,'Preços 18%'!$B:$G,6,0)*IF($M13="Positiva",HLOOKUP(AE13,'Fatores PF (não CMED)'!$B$3:$P$15,MATCH("POSITIVA - POSITIVA",'Fatores PF (não CMED)'!$B$3:$B$15,0),0),IF($M13="Negativa",HLOOKUP(AE13,'Fatores PF (não CMED)'!$B$3:$P$15,MATCH("NEGATIVA - NEGATIVA",'Fatores PF (não CMED)'!$B$3:$B$15,0),0),IF($M13="Neutra",HLOOKUP(AE13,'Fatores PF (não CMED)'!$B$3:$P$15,MATCH("NEUTRA - NEUTRA",'Fatores PF (não CMED)'!$B$3:$B$15,0),0),"")))</f>
        <v>79.836922879999989</v>
      </c>
      <c r="GL13" s="101">
        <f>VLOOKUP($C13,'Preços 18%'!$B:$G,6,0)*IF($M13="Positiva",HLOOKUP(AF13,'Fatores PF (não CMED)'!$B$3:$P$15,MATCH("POSITIVA - POSITIVA",'Fatores PF (não CMED)'!$B$3:$B$15,0),0),IF($M13="Negativa",HLOOKUP(AF13,'Fatores PF (não CMED)'!$B$3:$P$15,MATCH("NEGATIVA - NEGATIVA",'Fatores PF (não CMED)'!$B$3:$B$15,0),0),IF($M13="Neutra",HLOOKUP(AF13,'Fatores PF (não CMED)'!$B$3:$P$15,MATCH("NEUTRA - NEUTRA",'Fatores PF (não CMED)'!$B$3:$B$15,0),0),"")))</f>
        <v>79.836922879999989</v>
      </c>
      <c r="GM13" s="101">
        <f>VLOOKUP($C13,'Preços 18%'!$B:$G,6,0)*IF($M13="Positiva",HLOOKUP(AG13,'Fatores PF (não CMED)'!$B$3:$P$15,MATCH("POSITIVA - POSITIVA",'Fatores PF (não CMED)'!$B$3:$B$15,0),0),IF($M13="Negativa",HLOOKUP(AG13,'Fatores PF (não CMED)'!$B$3:$P$15,MATCH("NEGATIVA - NEGATIVA",'Fatores PF (não CMED)'!$B$3:$B$15,0),0),IF($M13="Neutra",HLOOKUP(AG13,'Fatores PF (não CMED)'!$B$3:$P$15,MATCH("NEUTRA - NEUTRA",'Fatores PF (não CMED)'!$B$3:$B$15,0),0),"")))</f>
        <v>82.115218240000004</v>
      </c>
      <c r="GN13" s="101">
        <f>VLOOKUP($C13,'Preços 18%'!$B:$G,6,0)*IF($M13="Positiva",HLOOKUP(AH13,'Fatores PF (não CMED)'!$B$3:$P$15,MATCH("POSITIVA - POSITIVA",'Fatores PF (não CMED)'!$B$3:$B$15,0),0),IF($M13="Negativa",HLOOKUP(AH13,'Fatores PF (não CMED)'!$B$3:$P$15,MATCH("NEGATIVA - NEGATIVA",'Fatores PF (não CMED)'!$B$3:$B$15,0),0),IF($M13="Neutra",HLOOKUP(AH13,'Fatores PF (não CMED)'!$B$3:$P$15,MATCH("NEUTRA - NEUTRA",'Fatores PF (não CMED)'!$B$3:$B$15,0),0),"")))</f>
        <v>87.08648608</v>
      </c>
      <c r="GO13" s="101">
        <f>VLOOKUP($C13,'Preços 18%'!$B:$G,6,0)*IF($M13="Positiva",HLOOKUP(AI13,'Fatores PF (não CMED)'!$B$3:$P$15,MATCH("POSITIVA - POSITIVA",'Fatores PF (não CMED)'!$B$3:$B$15,0),0),IF($M13="Negativa",HLOOKUP(AI13,'Fatores PF (não CMED)'!$B$3:$P$15,MATCH("NEGATIVA - NEGATIVA",'Fatores PF (não CMED)'!$B$3:$B$15,0),0),IF($M13="Neutra",HLOOKUP(AI13,'Fatores PF (não CMED)'!$B$3:$P$15,MATCH("NEUTRA - NEUTRA",'Fatores PF (não CMED)'!$B$3:$B$15,0),0),"")))</f>
        <v>80.959999999999994</v>
      </c>
      <c r="GP13" s="101">
        <f>VLOOKUP($C13,'Preços 18%'!$B:$G,6,0)*IF($M13="Positiva",HLOOKUP(AJ13,'Fatores PF (não CMED)'!$B$3:$P$15,MATCH("POSITIVA - POSITIVA",'Fatores PF (não CMED)'!$B$3:$B$15,0),0),IF($M13="Negativa",HLOOKUP(AJ13,'Fatores PF (não CMED)'!$B$3:$P$15,MATCH("NEGATIVA - NEGATIVA",'Fatores PF (não CMED)'!$B$3:$B$15,0),0),IF($M13="Neutra",HLOOKUP(AJ13,'Fatores PF (não CMED)'!$B$3:$P$15,MATCH("NEUTRA - NEUTRA",'Fatores PF (não CMED)'!$B$3:$B$15,0),0),"")))</f>
        <v>79.836922879999989</v>
      </c>
      <c r="GQ13" s="101">
        <f>VLOOKUP($C13,'Preços 18%'!$B:$G,6,0)*IF($M13="Positiva",HLOOKUP(AK13,'Fatores PF (não CMED)'!$B$3:$P$15,MATCH("POSITIVA - POSITIVA",'Fatores PF (não CMED)'!$B$3:$B$15,0),0),IF($M13="Negativa",HLOOKUP(AK13,'Fatores PF (não CMED)'!$B$3:$P$15,MATCH("NEGATIVA - NEGATIVA",'Fatores PF (não CMED)'!$B$3:$B$15,0),0),IF($M13="Neutra",HLOOKUP(AK13,'Fatores PF (não CMED)'!$B$3:$P$15,MATCH("NEUTRA - NEUTRA",'Fatores PF (não CMED)'!$B$3:$B$15,0),0),"")))</f>
        <v>79.836922879999989</v>
      </c>
      <c r="GR13" s="101">
        <f>VLOOKUP($C13,'Preços 18%'!$B:$G,6,0)*IF($M13="Positiva",HLOOKUP(AL13,'Fatores PF (não CMED)'!$B$3:$P$15,MATCH("POSITIVA - POSITIVA",'Fatores PF (não CMED)'!$B$3:$B$15,0),0),IF($M13="Negativa",HLOOKUP(AL13,'Fatores PF (não CMED)'!$B$3:$P$15,MATCH("NEGATIVA - NEGATIVA",'Fatores PF (não CMED)'!$B$3:$B$15,0),0),IF($M13="Neutra",HLOOKUP(AL13,'Fatores PF (não CMED)'!$B$3:$P$15,MATCH("NEUTRA - NEUTRA",'Fatores PF (não CMED)'!$B$3:$B$15,0),0),"")))</f>
        <v>82.115218240000004</v>
      </c>
      <c r="GS13" s="101">
        <f>VLOOKUP($C13,'Preços 18%'!$B:$G,6,0)*IF($M13="Positiva",HLOOKUP(AM13,'Fatores PF (não CMED)'!$B$3:$P$15,MATCH("POSITIVA - POSITIVA",'Fatores PF (não CMED)'!$B$3:$B$15,0),0),IF($M13="Negativa",HLOOKUP(AM13,'Fatores PF (não CMED)'!$B$3:$P$15,MATCH("NEGATIVA - NEGATIVA",'Fatores PF (não CMED)'!$B$3:$B$15,0),0),IF($M13="Neutra",HLOOKUP(AM13,'Fatores PF (não CMED)'!$B$3:$P$15,MATCH("NEUTRA - NEUTRA",'Fatores PF (não CMED)'!$B$3:$B$15,0),0),"")))</f>
        <v>83.303953919999998</v>
      </c>
      <c r="GT13" s="101">
        <f>VLOOKUP($C13,'Preços 18%'!$B:$G,6,0)*IF($M13="Positiva",HLOOKUP(AN13,'Fatores PF (não CMED)'!$B$3:$P$15,MATCH("POSITIVA - POSITIVA",'Fatores PF (não CMED)'!$B$3:$B$15,0),0),IF($M13="Negativa",HLOOKUP(AN13,'Fatores PF (não CMED)'!$B$3:$P$15,MATCH("NEGATIVA - NEGATIVA",'Fatores PF (não CMED)'!$B$3:$B$15,0),0),IF($M13="Neutra",HLOOKUP(AN13,'Fatores PF (não CMED)'!$B$3:$P$15,MATCH("NEUTRA - NEUTRA",'Fatores PF (não CMED)'!$B$3:$B$15,0),0),"")))</f>
        <v>83.91132927319687</v>
      </c>
      <c r="GU13" s="101">
        <f>VLOOKUP($C13,'Preços 18%'!$B:$G,6,0)*IF($M13="Positiva",HLOOKUP(AO13,'Fatores PF (não CMED)'!$B$3:$P$15,MATCH("POSITIVA - POSITIVA",'Fatores PF (não CMED)'!$B$3:$B$15,0),0),IF($M13="Negativa",HLOOKUP(AO13,'Fatores PF (não CMED)'!$B$3:$P$15,MATCH("NEGATIVA - NEGATIVA",'Fatores PF (não CMED)'!$B$3:$B$15,0),0),IF($M13="Neutra",HLOOKUP(AO13,'Fatores PF (não CMED)'!$B$3:$P$15,MATCH("NEUTRA - NEUTRA",'Fatores PF (não CMED)'!$B$3:$B$15,0),0),"")))</f>
        <v>86.43232927999999</v>
      </c>
      <c r="GV13" s="101">
        <f>VLOOKUP($C13,'Preços 18%'!$B:$G,6,0)*IF($M13="Positiva",HLOOKUP(AP13,'Fatores PF (não CMED)'!$B$3:$P$15,MATCH("POSITIVA - POSITIVA",'Fatores PF (não CMED)'!$B$3:$B$15,0),0),IF($M13="Negativa",HLOOKUP(AP13,'Fatores PF (não CMED)'!$B$3:$P$15,MATCH("NEGATIVA - NEGATIVA",'Fatores PF (não CMED)'!$B$3:$B$15,0),0),IF($M13="Neutra",HLOOKUP(AP13,'Fatores PF (não CMED)'!$B$3:$P$15,MATCH("NEUTRA - NEUTRA",'Fatores PF (não CMED)'!$B$3:$B$15,0),0),"")))</f>
        <v>82.705254719999999</v>
      </c>
      <c r="GW13" s="101">
        <f>VLOOKUP($C13,'Preços 18%'!$B:$G,6,0)*IF($M13="Positiva",HLOOKUP(AQ13,'Fatores PF (não CMED)'!$B$3:$P$15,MATCH("POSITIVA - POSITIVA",'Fatores PF (não CMED)'!$B$3:$B$15,0),0),IF($M13="Negativa",HLOOKUP(AQ13,'Fatores PF (não CMED)'!$B$3:$P$15,MATCH("NEGATIVA - NEGATIVA",'Fatores PF (não CMED)'!$B$3:$B$15,0),0),IF($M13="Neutra",HLOOKUP(AQ13,'Fatores PF (não CMED)'!$B$3:$P$15,MATCH("NEUTRA - NEUTRA",'Fatores PF (não CMED)'!$B$3:$B$15,0),0),"")))</f>
        <v>85.787968639999988</v>
      </c>
      <c r="GX13" s="101">
        <f>VLOOKUP($C13,'Preços 18%'!$B:$G,6,0)*IF($M13="Positiva",HLOOKUP(AR13,'Fatores PF (não CMED)'!$B$3:$P$15,MATCH("POSITIVA - POSITIVA",'Fatores PF (não CMED)'!$B$3:$B$15,0),0),IF($M13="Negativa",HLOOKUP(AR13,'Fatores PF (não CMED)'!$B$3:$P$15,MATCH("NEGATIVA - NEGATIVA",'Fatores PF (não CMED)'!$B$3:$B$15,0),0),IF($M13="Neutra",HLOOKUP(AR13,'Fatores PF (não CMED)'!$B$3:$P$15,MATCH("NEUTRA - NEUTRA",'Fatores PF (não CMED)'!$B$3:$B$15,0),0),"")))</f>
        <v>83.303953919999998</v>
      </c>
      <c r="GY13" s="101">
        <f>VLOOKUP($C13,'Preços 18%'!$B:$G,6,0)*IF($M13="Positiva",HLOOKUP(AS13,'Fatores PF (não CMED)'!$B$3:$P$15,MATCH("POSITIVA - POSITIVA",'Fatores PF (não CMED)'!$B$3:$B$15,0),0),IF($M13="Negativa",HLOOKUP(AS13,'Fatores PF (não CMED)'!$B$3:$P$15,MATCH("NEGATIVA - NEGATIVA",'Fatores PF (não CMED)'!$B$3:$B$15,0),0),IF($M13="Neutra",HLOOKUP(AS13,'Fatores PF (não CMED)'!$B$3:$P$15,MATCH("NEUTRA - NEUTRA",'Fatores PF (não CMED)'!$B$3:$B$15,0),0),"")))</f>
        <v>82.705254719999999</v>
      </c>
      <c r="GZ13" s="101">
        <f>VLOOKUP($C13,'Preços 18%'!$B:$G,6,0)*IF($M13="Positiva",HLOOKUP(AT13,'Fatores PF (não CMED)'!$B$3:$P$15,MATCH("POSITIVA - POSITIVA",'Fatores PF (não CMED)'!$B$3:$B$15,0),0),IF($M13="Negativa",HLOOKUP(AT13,'Fatores PF (não CMED)'!$B$3:$P$15,MATCH("NEGATIVA - NEGATIVA",'Fatores PF (não CMED)'!$B$3:$B$15,0),0),IF($M13="Neutra",HLOOKUP(AT13,'Fatores PF (não CMED)'!$B$3:$P$15,MATCH("NEUTRA - NEUTRA",'Fatores PF (não CMED)'!$B$3:$B$15,0),0),"")))</f>
        <v>83.303953919999998</v>
      </c>
      <c r="HA13" s="101">
        <f>VLOOKUP($C13,'Preços 18%'!$B:$G,6,0)*IF($M13="Positiva",HLOOKUP(AU13,'Fatores PF (não CMED)'!$B$3:$P$15,MATCH("POSITIVA - POSITIVA",'Fatores PF (não CMED)'!$B$3:$B$15,0),0),IF($M13="Negativa",HLOOKUP(AU13,'Fatores PF (não CMED)'!$B$3:$P$15,MATCH("NEGATIVA - NEGATIVA",'Fatores PF (não CMED)'!$B$3:$B$15,0),0),IF($M13="Neutra",HLOOKUP(AU13,'Fatores PF (não CMED)'!$B$3:$P$15,MATCH("NEUTRA - NEUTRA",'Fatores PF (não CMED)'!$B$3:$B$15,0),0),"")))</f>
        <v>79.836922879999989</v>
      </c>
      <c r="HB13" s="101">
        <f>VLOOKUP($C13,'Preços 18%'!$B:$G,6,0)*IF($M13="Positiva",HLOOKUP(AV13,'Fatores PF (não CMED)'!$B$3:$P$15,MATCH("POSITIVA - POSITIVA",'Fatores PF (não CMED)'!$B$3:$B$15,0),0),IF($M13="Negativa",HLOOKUP(AV13,'Fatores PF (não CMED)'!$B$3:$P$15,MATCH("NEGATIVA - NEGATIVA",'Fatores PF (não CMED)'!$B$3:$B$15,0),0),IF($M13="Neutra",HLOOKUP(AV13,'Fatores PF (não CMED)'!$B$3:$P$15,MATCH("NEUTRA - NEUTRA",'Fatores PF (não CMED)'!$B$3:$B$15,0),0),"")))</f>
        <v>79.836922879999989</v>
      </c>
      <c r="HC13" s="101">
        <f>VLOOKUP($C13,'Preços 18%'!$B:$G,6,0)*IF($M13="Positiva",HLOOKUP(AW13,'Fatores PF (não CMED)'!$B$3:$P$15,MATCH("POSITIVA - POSITIVA",'Fatores PF (não CMED)'!$B$3:$B$15,0),0),IF($M13="Negativa",HLOOKUP(AW13,'Fatores PF (não CMED)'!$B$3:$P$15,MATCH("NEGATIVA - NEGATIVA",'Fatores PF (não CMED)'!$B$3:$B$15,0),0),IF($M13="Neutra",HLOOKUP(AW13,'Fatores PF (não CMED)'!$B$3:$P$15,MATCH("NEUTRA - NEUTRA",'Fatores PF (não CMED)'!$B$3:$B$15,0),0),"")))</f>
        <v>83.303953919999998</v>
      </c>
      <c r="HD13" s="101">
        <f>VLOOKUP($C13,'Preços 18%'!$B:$G,6,0)*IF($M13="Positiva",HLOOKUP(AX13,'Fatores PF (não CMED)'!$B$3:$P$15,MATCH("POSITIVA - POSITIVA",'Fatores PF (não CMED)'!$B$3:$B$15,0),0),IF($M13="Negativa",HLOOKUP(AX13,'Fatores PF (não CMED)'!$B$3:$P$15,MATCH("NEGATIVA - NEGATIVA",'Fatores PF (não CMED)'!$B$3:$B$15,0),0),IF($M13="Neutra",HLOOKUP(AX13,'Fatores PF (não CMED)'!$B$3:$P$15,MATCH("NEUTRA - NEUTRA",'Fatores PF (não CMED)'!$B$3:$B$15,0),0),"")))</f>
        <v>80.959999999999994</v>
      </c>
      <c r="HE13" s="101">
        <f>VLOOKUP($C13,'Preços 18%'!$B:$G,6,0)*IF($M13="Positiva",HLOOKUP(AY13,'Fatores PF (não CMED)'!$B$3:$P$15,MATCH("POSITIVA - POSITIVA",'Fatores PF (não CMED)'!$B$3:$B$15,0),0),IF($M13="Negativa",HLOOKUP(AY13,'Fatores PF (não CMED)'!$B$3:$P$15,MATCH("NEGATIVA - NEGATIVA",'Fatores PF (não CMED)'!$B$3:$B$15,0),0),IF($M13="Neutra",HLOOKUP(AY13,'Fatores PF (não CMED)'!$B$3:$P$15,MATCH("NEUTRA - NEUTRA",'Fatores PF (não CMED)'!$B$3:$B$15,0),0),"")))</f>
        <v>83.303953919999998</v>
      </c>
      <c r="HF13" s="101" t="s">
        <v>369</v>
      </c>
      <c r="HG13" s="101" t="s">
        <v>369</v>
      </c>
      <c r="HH13" s="101" t="s">
        <v>369</v>
      </c>
      <c r="HI13" s="101" t="s">
        <v>369</v>
      </c>
      <c r="HJ13" s="101" t="s">
        <v>369</v>
      </c>
      <c r="HK13" s="101" t="s">
        <v>369</v>
      </c>
      <c r="HL13" s="101" t="s">
        <v>369</v>
      </c>
      <c r="HM13" s="101" t="s">
        <v>369</v>
      </c>
      <c r="HN13" s="101" t="s">
        <v>369</v>
      </c>
      <c r="HO13" s="101" t="s">
        <v>369</v>
      </c>
      <c r="HP13" s="101" t="s">
        <v>369</v>
      </c>
      <c r="HQ13" s="101" t="s">
        <v>369</v>
      </c>
      <c r="HR13" s="101" t="s">
        <v>369</v>
      </c>
      <c r="HS13" s="101" t="s">
        <v>369</v>
      </c>
      <c r="HT13" s="101" t="s">
        <v>369</v>
      </c>
      <c r="HU13" s="101" t="s">
        <v>369</v>
      </c>
      <c r="HV13" s="101" t="s">
        <v>369</v>
      </c>
      <c r="HW13" s="101" t="s">
        <v>369</v>
      </c>
      <c r="HX13" s="101" t="s">
        <v>369</v>
      </c>
      <c r="HY13" s="101" t="s">
        <v>369</v>
      </c>
      <c r="HZ13" s="101" t="s">
        <v>369</v>
      </c>
      <c r="IA13" s="101" t="s">
        <v>369</v>
      </c>
      <c r="IB13" s="101" t="s">
        <v>369</v>
      </c>
      <c r="IC13" s="101" t="s">
        <v>369</v>
      </c>
      <c r="ID13" s="101" t="s">
        <v>369</v>
      </c>
      <c r="IE13" s="101" t="s">
        <v>369</v>
      </c>
      <c r="IF13" s="101" t="s">
        <v>369</v>
      </c>
      <c r="IG13" s="140">
        <f t="shared" si="100"/>
        <v>0.13541666666666663</v>
      </c>
      <c r="IH13" s="140">
        <f t="shared" si="17"/>
        <v>0.14583333333333326</v>
      </c>
      <c r="II13" s="140">
        <f t="shared" si="17"/>
        <v>0.15624999999999989</v>
      </c>
      <c r="IJ13" s="140">
        <f t="shared" si="17"/>
        <v>0.16145833333333337</v>
      </c>
      <c r="IK13" s="140">
        <f t="shared" si="17"/>
        <v>0.16666666666666663</v>
      </c>
      <c r="IL13" s="140">
        <f t="shared" si="17"/>
        <v>0.17187499999999989</v>
      </c>
      <c r="IM13" s="140">
        <f t="shared" si="17"/>
        <v>0.18749999999999989</v>
      </c>
      <c r="IN13" s="140">
        <f t="shared" si="17"/>
        <v>0.19270833333333326</v>
      </c>
      <c r="IO13" s="140">
        <f t="shared" si="17"/>
        <v>0.19791666666666663</v>
      </c>
      <c r="IP13" s="140">
        <f t="shared" si="101"/>
        <v>0.15624999999999989</v>
      </c>
      <c r="IQ13" s="140">
        <f t="shared" si="102"/>
        <v>0</v>
      </c>
      <c r="IR13" s="140">
        <f t="shared" si="103"/>
        <v>0.14583333333333326</v>
      </c>
      <c r="IS13" s="140">
        <f t="shared" si="17"/>
        <v>0.14583333333333326</v>
      </c>
      <c r="IT13" s="140">
        <f t="shared" si="17"/>
        <v>0.15624999999999989</v>
      </c>
      <c r="IU13" s="140">
        <f t="shared" si="17"/>
        <v>0.16145833333333337</v>
      </c>
      <c r="IV13" s="140">
        <f t="shared" si="17"/>
        <v>0.16666666666666663</v>
      </c>
      <c r="IW13" s="100">
        <f>VLOOKUP($C13,'Preços 18%'!$B:$G,6,0)*IF($M13="Positiva",HLOOKUP(IW$5,'Fatores PF (não CMED)'!$B$3:$P$15,MATCH("POSITIVA - POSITIVA",'Fatores PF (não CMED)'!$B$3:$B$15,0),0),IF($M13="Negativa",HLOOKUP(IW$5,'Fatores PF (não CMED)'!$B$3:$P$15,MATCH("NEGATIVA - NEGATIVA",'Fatores PF (não CMED)'!$B$3:$B$15,0),0),IF($M13="Neutra",HLOOKUP(IW$5,'Fatores PF (não CMED)'!$B$3:$P$15,MATCH("NEUTRA - NEUTRA",'Fatores PF (não CMED)'!$B$3:$B$15,0),0),"")))</f>
        <v>64.607213439999995</v>
      </c>
      <c r="IX13" s="100">
        <f>VLOOKUP($C13,'Preços 18%'!$B:$G,6,0)*IF($M13="Positiva",HLOOKUP(IX$5,'Fatores PF (não CMED)'!$B$3:$P$15,MATCH("POSITIVA - POSITIVA",'Fatores PF (não CMED)'!$B$3:$B$15,0),0),IF($M13="Negativa",HLOOKUP(IX$5,'Fatores PF (não CMED)'!$B$3:$P$15,MATCH("NEGATIVA - NEGATIVA",'Fatores PF (não CMED)'!$B$3:$B$15,0),0),IF($M13="Neutra",HLOOKUP(IX$5,'Fatores PF (não CMED)'!$B$3:$P$15,MATCH("NEUTRA - NEUTRA",'Fatores PF (não CMED)'!$B$3:$B$15,0),0),"")))</f>
        <v>74.659287999999989</v>
      </c>
      <c r="IY13" s="100">
        <f>VLOOKUP($C13,'Preços 18%'!$B:$G,6,0)*IF($M13="Positiva",HLOOKUP(IY$5,'Fatores PF (não CMED)'!$B$3:$P$15,MATCH("POSITIVA - POSITIVA",'Fatores PF (não CMED)'!$B$3:$B$15,0),0),IF($M13="Negativa",HLOOKUP(IY$5,'Fatores PF (não CMED)'!$B$3:$P$15,MATCH("NEGATIVA - NEGATIVA",'Fatores PF (não CMED)'!$B$3:$B$15,0),0),IF($M13="Neutra",HLOOKUP(IY$5,'Fatores PF (não CMED)'!$B$3:$P$15,MATCH("NEUTRA - NEUTRA",'Fatores PF (não CMED)'!$B$3:$B$15,0),0),"")))</f>
        <v>79.836922879999989</v>
      </c>
      <c r="IZ13" s="100">
        <f>VLOOKUP($C13,'Preços 18%'!$B:$G,6,0)*IF($M13="Positiva",HLOOKUP(IZ$5,'Fatores PF (não CMED)'!$B$3:$P$15,MATCH("POSITIVA - POSITIVA",'Fatores PF (não CMED)'!$B$3:$B$15,0),0),IF($M13="Negativa",HLOOKUP(IZ$5,'Fatores PF (não CMED)'!$B$3:$P$15,MATCH("NEGATIVA - NEGATIVA",'Fatores PF (não CMED)'!$B$3:$B$15,0),0),IF($M13="Neutra",HLOOKUP(IZ$5,'Fatores PF (não CMED)'!$B$3:$P$15,MATCH("NEUTRA - NEUTRA",'Fatores PF (não CMED)'!$B$3:$B$15,0),0),"")))</f>
        <v>80.394494399999999</v>
      </c>
      <c r="JA13" s="100">
        <f>VLOOKUP($C13,'Preços 18%'!$B:$G,6,0)*IF($M13="Positiva",HLOOKUP(JA$5,'Fatores PF (não CMED)'!$B$3:$P$15,MATCH("POSITIVA - POSITIVA",'Fatores PF (não CMED)'!$B$3:$B$15,0),0),IF($M13="Negativa",HLOOKUP(JA$5,'Fatores PF (não CMED)'!$B$3:$P$15,MATCH("NEGATIVA - NEGATIVA",'Fatores PF (não CMED)'!$B$3:$B$15,0),0),IF($M13="Neutra",HLOOKUP(JA$5,'Fatores PF (não CMED)'!$B$3:$P$15,MATCH("NEUTRA - NEUTRA",'Fatores PF (não CMED)'!$B$3:$B$15,0),0),"")))</f>
        <v>80.959999999999994</v>
      </c>
      <c r="JB13" s="100">
        <f>VLOOKUP($C13,'Preços 18%'!$B:$G,6,0)*IF($M13="Positiva",HLOOKUP(JB$5,'Fatores PF (não CMED)'!$B$3:$P$15,MATCH("POSITIVA - POSITIVA",'Fatores PF (não CMED)'!$B$3:$B$15,0),0),IF($M13="Negativa",HLOOKUP(JB$5,'Fatores PF (não CMED)'!$B$3:$P$15,MATCH("NEGATIVA - NEGATIVA",'Fatores PF (não CMED)'!$B$3:$B$15,0),0),IF($M13="Neutra",HLOOKUP(JB$5,'Fatores PF (não CMED)'!$B$3:$P$15,MATCH("NEUTRA - NEUTRA",'Fatores PF (não CMED)'!$B$3:$B$15,0),0),"")))</f>
        <v>82.115218240000004</v>
      </c>
      <c r="JC13" s="100">
        <f>VLOOKUP($C13,'Preços 18%'!$B:$G,6,0)*IF($M13="Positiva",HLOOKUP(JC$5,'Fatores PF (não CMED)'!$B$3:$P$15,MATCH("POSITIVA - POSITIVA",'Fatores PF (não CMED)'!$B$3:$B$15,0),0),IF($M13="Negativa",HLOOKUP(JC$5,'Fatores PF (não CMED)'!$B$3:$P$15,MATCH("NEGATIVA - NEGATIVA",'Fatores PF (não CMED)'!$B$3:$B$15,0),0),IF($M13="Neutra",HLOOKUP(JC$5,'Fatores PF (não CMED)'!$B$3:$P$15,MATCH("NEUTRA - NEUTRA",'Fatores PF (não CMED)'!$B$3:$B$15,0),0),"")))</f>
        <v>82.705254719999999</v>
      </c>
      <c r="JD13" s="100">
        <f>VLOOKUP($C13,'Preços 18%'!$B:$G,6,0)*IF($M13="Positiva",HLOOKUP(JD$5,'Fatores PF (não CMED)'!$B$3:$P$15,MATCH("POSITIVA - POSITIVA",'Fatores PF (não CMED)'!$B$3:$B$15,0),0),IF($M13="Negativa",HLOOKUP(JD$5,'Fatores PF (não CMED)'!$B$3:$P$15,MATCH("NEGATIVA - NEGATIVA",'Fatores PF (não CMED)'!$B$3:$B$15,0),0),IF($M13="Neutra",HLOOKUP(JD$5,'Fatores PF (não CMED)'!$B$3:$P$15,MATCH("NEUTRA - NEUTRA",'Fatores PF (não CMED)'!$B$3:$B$15,0),0),"")))</f>
        <v>83.303953919999998</v>
      </c>
      <c r="JE13" s="100">
        <f>VLOOKUP($C13,'Preços 18%'!$B:$G,6,0)*IF($M13="Positiva",HLOOKUP(JE$5,'Fatores PF (não CMED)'!$B$3:$P$15,MATCH("POSITIVA - POSITIVA",'Fatores PF (não CMED)'!$B$3:$B$15,0),0),IF($M13="Negativa",HLOOKUP(JE$5,'Fatores PF (não CMED)'!$B$3:$P$15,MATCH("NEGATIVA - NEGATIVA",'Fatores PF (não CMED)'!$B$3:$B$15,0),0),IF($M13="Neutra",HLOOKUP(JE$5,'Fatores PF (não CMED)'!$B$3:$P$15,MATCH("NEUTRA - NEUTRA",'Fatores PF (não CMED)'!$B$3:$B$15,0),0),"")))</f>
        <v>83.91132927319687</v>
      </c>
      <c r="JF13" s="100">
        <f>VLOOKUP($C13,'Preços 18%'!$B:$G,6,0)*IF($M13="Positiva",HLOOKUP(JF$5,'Fatores PF (não CMED)'!$B$3:$P$15,MATCH("POSITIVA - POSITIVA",'Fatores PF (não CMED)'!$B$3:$B$15,0),0),IF($M13="Negativa",HLOOKUP(JF$5,'Fatores PF (não CMED)'!$B$3:$P$15,MATCH("NEGATIVA - NEGATIVA",'Fatores PF (não CMED)'!$B$3:$B$15,0),0),IF($M13="Neutra",HLOOKUP(JF$5,'Fatores PF (não CMED)'!$B$3:$P$15,MATCH("NEUTRA - NEUTRA",'Fatores PF (não CMED)'!$B$3:$B$15,0),0),"")))</f>
        <v>84.52766432</v>
      </c>
      <c r="JG13" s="100">
        <f>VLOOKUP($C13,'Preços 18%'!$B:$G,6,0)*IF($M13="Positiva",HLOOKUP(JG$5,'Fatores PF (não CMED)'!$B$3:$P$15,MATCH("POSITIVA - POSITIVA",'Fatores PF (não CMED)'!$B$3:$B$15,0),0),IF($M13="Negativa",HLOOKUP(JG$5,'Fatores PF (não CMED)'!$B$3:$P$15,MATCH("NEGATIVA - NEGATIVA",'Fatores PF (não CMED)'!$B$3:$B$15,0),0),IF($M13="Neutra",HLOOKUP(JG$5,'Fatores PF (não CMED)'!$B$3:$P$15,MATCH("NEUTRA - NEUTRA",'Fatores PF (não CMED)'!$B$3:$B$15,0),0),"")))</f>
        <v>85.787968639999988</v>
      </c>
      <c r="JH13" s="100">
        <f>VLOOKUP($C13,'Preços 18%'!$B:$G,6,0)*IF($M13="Positiva",HLOOKUP(JH$5,'Fatores PF (não CMED)'!$B$3:$P$15,MATCH("POSITIVA - POSITIVA",'Fatores PF (não CMED)'!$B$3:$B$15,0),0),IF($M13="Negativa",HLOOKUP(JH$5,'Fatores PF (não CMED)'!$B$3:$P$15,MATCH("NEGATIVA - NEGATIVA",'Fatores PF (não CMED)'!$B$3:$B$15,0),0),IF($M13="Neutra",HLOOKUP(JH$5,'Fatores PF (não CMED)'!$B$3:$P$15,MATCH("NEUTRA - NEUTRA",'Fatores PF (não CMED)'!$B$3:$B$15,0),0),"")))</f>
        <v>86.43232927999999</v>
      </c>
      <c r="JI13" s="100">
        <f>VLOOKUP($C13,'Preços 18%'!$B:$G,6,0)*IF($M13="Positiva",HLOOKUP(JI$5,'Fatores PF (não CMED)'!$B$3:$P$15,MATCH("POSITIVA - POSITIVA",'Fatores PF (não CMED)'!$B$3:$B$15,0),0),IF($M13="Negativa",HLOOKUP(JI$5,'Fatores PF (não CMED)'!$B$3:$P$15,MATCH("NEGATIVA - NEGATIVA",'Fatores PF (não CMED)'!$B$3:$B$15,0),0),IF($M13="Neutra",HLOOKUP(JI$5,'Fatores PF (não CMED)'!$B$3:$P$15,MATCH("NEUTRA - NEUTRA",'Fatores PF (não CMED)'!$B$3:$B$15,0),0),"")))</f>
        <v>87.08648608</v>
      </c>
      <c r="JJ13" s="100">
        <f>VLOOKUP($C13,'Preços 18%'!$B:$G,6,0)*IF($M13="Positiva",HLOOKUP(JJ$5,'Fatores PF (não CMED)'!$B$3:$P$15,MATCH("POSITIVA - POSITIVA",'Fatores PF (não CMED)'!$B$3:$B$15,0),0),IF($M13="Negativa",HLOOKUP(JJ$5,'Fatores PF (não CMED)'!$B$3:$P$15,MATCH("NEGATIVA - POSITIVA",'Fatores PF (não CMED)'!$B$3:$B$15,0),0),IF($M13="Neutra",HLOOKUP(JJ$5,'Fatores PF (não CMED)'!$B$3:$P$15,MATCH("NEUTRA - POSITIVA",'Fatores PF (não CMED)'!$B$3:$B$15,0),0),"")))</f>
        <v>65.551126079999989</v>
      </c>
      <c r="JK13" s="100">
        <f>VLOOKUP($C13,'Preços 18%'!$B:$G,6,0)*IF($M13="Positiva",HLOOKUP(JK$5,'Fatores PF (não CMED)'!$B$3:$P$15,MATCH("POSITIVA - POSITIVA",'Fatores PF (não CMED)'!$B$3:$B$15,0),0),IF($M13="Negativa",HLOOKUP(JK$5,'Fatores PF (não CMED)'!$B$3:$P$15,MATCH("NEGATIVA - POSITIVA",'Fatores PF (não CMED)'!$B$3:$B$15,0),0),IF($M13="Neutra",HLOOKUP(JK$5,'Fatores PF (não CMED)'!$B$3:$P$15,MATCH("NEUTRA - POSITIVA",'Fatores PF (não CMED)'!$B$3:$B$15,0),0),"")))</f>
        <v>69.499950079999991</v>
      </c>
      <c r="JL13" s="100">
        <f>VLOOKUP($C13,'Preços 18%'!$B:$G,6,0)*IF($M13="Positiva",HLOOKUP(JL$5,'Fatores PF (não CMED)'!$B$3:$P$15,MATCH("POSITIVA - POSITIVA",'Fatores PF (não CMED)'!$B$3:$B$15,0),0),IF($M13="Negativa",HLOOKUP(JL$5,'Fatores PF (não CMED)'!$B$3:$P$15,MATCH("NEGATIVA - POSITIVA",'Fatores PF (não CMED)'!$B$3:$B$15,0),0),IF($M13="Neutra",HLOOKUP(JL$5,'Fatores PF (não CMED)'!$B$3:$P$15,MATCH("NEUTRA - POSITIVA",'Fatores PF (não CMED)'!$B$3:$B$15,0),0),"")))</f>
        <v>69.921184959999991</v>
      </c>
      <c r="JM13" s="100">
        <f>VLOOKUP($C13,'Preços 18%'!$B:$G,6,0)*IF($M13="Positiva",HLOOKUP(JM$5,'Fatores PF (não CMED)'!$B$3:$P$15,MATCH("POSITIVA - POSITIVA",'Fatores PF (não CMED)'!$B$3:$B$15,0),0),IF($M13="Negativa",HLOOKUP(JM$5,'Fatores PF (não CMED)'!$B$3:$P$15,MATCH("NEGATIVA - POSITIVA",'Fatores PF (não CMED)'!$B$3:$B$15,0),0),IF($M13="Neutra",HLOOKUP(JM$5,'Fatores PF (não CMED)'!$B$3:$P$15,MATCH("NEUTRA - POSITIVA",'Fatores PF (não CMED)'!$B$3:$B$15,0),0),"")))</f>
        <v>70.347520320000001</v>
      </c>
      <c r="JN13" s="100">
        <f>VLOOKUP($C13,'Preços 18%'!$B:$G,6,0)*IF($M13="Positiva",HLOOKUP(JN$5,'Fatores PF (não CMED)'!$B$3:$P$15,MATCH("POSITIVA - POSITIVA",'Fatores PF (não CMED)'!$B$3:$B$15,0),0),IF($M13="Negativa",HLOOKUP(JN$5,'Fatores PF (não CMED)'!$B$3:$P$15,MATCH("NEGATIVA - POSITIVA",'Fatores PF (não CMED)'!$B$3:$B$15,0),0),IF($M13="Neutra",HLOOKUP(JN$5,'Fatores PF (não CMED)'!$B$3:$P$15,MATCH("NEUTRA - POSITIVA",'Fatores PF (não CMED)'!$B$3:$B$15,0),0),"")))</f>
        <v>71.216059199999989</v>
      </c>
      <c r="JO13" s="100">
        <f>VLOOKUP($C13,'Preços 18%'!$B:$G,6,0)*IF($M13="Positiva",HLOOKUP(JO$5,'Fatores PF (não CMED)'!$B$3:$P$15,MATCH("POSITIVA - POSITIVA",'Fatores PF (não CMED)'!$B$3:$B$15,0),0),IF($M13="Negativa",HLOOKUP(JO$5,'Fatores PF (não CMED)'!$B$3:$P$15,MATCH("NEGATIVA - POSITIVA",'Fatores PF (não CMED)'!$B$3:$B$15,0),0),IF($M13="Neutra",HLOOKUP(JO$5,'Fatores PF (não CMED)'!$B$3:$P$15,MATCH("NEUTRA - POSITIVA",'Fatores PF (não CMED)'!$B$3:$B$15,0),0),"")))</f>
        <v>71.658343680000002</v>
      </c>
      <c r="JP13" s="100">
        <f>VLOOKUP($C13,'Preços 18%'!$B:$G,6,0)*IF($M13="Positiva",HLOOKUP(JP$5,'Fatores PF (não CMED)'!$B$3:$P$15,MATCH("POSITIVA - POSITIVA",'Fatores PF (não CMED)'!$B$3:$B$15,0),0),IF($M13="Negativa",HLOOKUP(JP$5,'Fatores PF (não CMED)'!$B$3:$P$15,MATCH("NEGATIVA - POSITIVA",'Fatores PF (não CMED)'!$B$3:$B$15,0),0),IF($M13="Neutra",HLOOKUP(JP$5,'Fatores PF (não CMED)'!$B$3:$P$15,MATCH("NEUTRA - POSITIVA",'Fatores PF (não CMED)'!$B$3:$B$15,0),0),"")))</f>
        <v>72.106214399999999</v>
      </c>
      <c r="JQ13" s="100">
        <f>VLOOKUP($C13,'Preços 18%'!$B:$G,6,0)*IF($M13="Positiva",HLOOKUP(JQ$5,'Fatores PF (não CMED)'!$B$3:$P$15,MATCH("POSITIVA - POSITIVA",'Fatores PF (não CMED)'!$B$3:$B$15,0),0),IF($M13="Negativa",HLOOKUP(JQ$5,'Fatores PF (não CMED)'!$B$3:$P$15,MATCH("NEGATIVA - POSITIVA",'Fatores PF (não CMED)'!$B$3:$B$15,0),0),IF($M13="Neutra",HLOOKUP(JQ$5,'Fatores PF (não CMED)'!$B$3:$P$15,MATCH("NEUTRA - POSITIVA",'Fatores PF (não CMED)'!$B$3:$B$15,0),0),"")))</f>
        <v>73.018957439999994</v>
      </c>
      <c r="JR13" s="100">
        <f>VLOOKUP($C13,'Preços 18%'!$B:$G,6,0)*IF($M13="Positiva",HLOOKUP(JR$5,'Fatores PF (não CMED)'!$B$3:$P$15,MATCH("POSITIVA - POSITIVA",'Fatores PF (não CMED)'!$B$3:$B$15,0),0),IF($M13="Negativa",HLOOKUP(JR$5,'Fatores PF (não CMED)'!$B$3:$P$15,MATCH("NEGATIVA - POSITIVA",'Fatores PF (não CMED)'!$B$3:$B$15,0),0),IF($M13="Neutra",HLOOKUP(JR$5,'Fatores PF (não CMED)'!$B$3:$P$15,MATCH("NEUTRA - POSITIVA",'Fatores PF (não CMED)'!$B$3:$B$15,0),0),"")))</f>
        <v>73.95509792</v>
      </c>
      <c r="JS13" s="101" t="s">
        <v>369</v>
      </c>
      <c r="JT13" s="101" t="s">
        <v>369</v>
      </c>
      <c r="JU13" s="101" t="s">
        <v>369</v>
      </c>
      <c r="JV13" s="101" t="s">
        <v>369</v>
      </c>
      <c r="JW13" s="101" t="s">
        <v>369</v>
      </c>
      <c r="JX13" s="101" t="s">
        <v>369</v>
      </c>
      <c r="JY13" s="101" t="s">
        <v>369</v>
      </c>
      <c r="JZ13" s="101" t="s">
        <v>369</v>
      </c>
      <c r="KA13" s="101" t="s">
        <v>369</v>
      </c>
      <c r="KB13" s="101" t="s">
        <v>369</v>
      </c>
      <c r="KC13" s="101" t="s">
        <v>369</v>
      </c>
      <c r="KD13" s="101" t="s">
        <v>369</v>
      </c>
      <c r="KE13" s="101" t="s">
        <v>369</v>
      </c>
      <c r="KF13" s="101" t="s">
        <v>369</v>
      </c>
      <c r="KG13" s="101" t="s">
        <v>369</v>
      </c>
      <c r="KH13" s="101" t="s">
        <v>369</v>
      </c>
      <c r="KI13" s="101" t="s">
        <v>369</v>
      </c>
      <c r="KJ13" s="101" t="s">
        <v>369</v>
      </c>
      <c r="KK13" s="101" t="s">
        <v>369</v>
      </c>
      <c r="KL13" s="101" t="s">
        <v>369</v>
      </c>
      <c r="KM13" s="100" t="s">
        <v>369</v>
      </c>
      <c r="KN13" s="100" t="s">
        <v>369</v>
      </c>
      <c r="KO13" s="140" t="str">
        <f>IF(HLOOKUP(VLOOKUP(LEFT(KO$5,2),'%ICMS'!$B:$K,9,0),$IG$4:$IR$34,MATCH($C13,$C$4:$C$34,0),0)=FD13,"",FD13)</f>
        <v/>
      </c>
      <c r="KP13" s="140">
        <f>IF(HLOOKUP(VLOOKUP(LEFT(KP$5,2),'%ICMS'!$B:$K,9,0),$IG$4:$IR$34,MATCH($C13,$C$4:$C$34,0),0)=FE13,"",FE13)</f>
        <v>0.17187499999999989</v>
      </c>
      <c r="KQ13" s="140" t="str">
        <f>IF(HLOOKUP(VLOOKUP(LEFT(KQ$5,2),'%ICMS'!$B:$K,9,0),$IG$4:$IR$34,MATCH($C13,$C$4:$C$34,0),0)=FF13,"",FF13)</f>
        <v/>
      </c>
      <c r="KR13" s="140" t="str">
        <f>IF(HLOOKUP(VLOOKUP(LEFT(KR$5,2),'%ICMS'!$B:$K,9,0),$IG$4:$IR$34,MATCH($C13,$C$4:$C$34,0),0)=FG13,"",FG13)</f>
        <v/>
      </c>
      <c r="KS13" s="140" t="str">
        <f>IF(HLOOKUP(VLOOKUP(LEFT(KS$5,2),'%ICMS'!$B:$K,9,0),$IG$4:$IR$34,MATCH($C13,$C$4:$C$34,0),0)=FH13,"",FH13)</f>
        <v/>
      </c>
      <c r="KT13" s="140" t="str">
        <f>IF(HLOOKUP(VLOOKUP(LEFT(KT$5,2),'%ICMS'!$B:$K,9,0),$IG$4:$IR$34,MATCH($C13,$C$4:$C$34,0),0)=FI13,"",FI13)</f>
        <v/>
      </c>
      <c r="KU13" s="140" t="str">
        <f>IF(HLOOKUP(VLOOKUP(LEFT(KU$5,2),'%ICMS'!$B:$K,9,0),$IG$4:$IR$34,MATCH($C13,$C$4:$C$34,0),0)=FJ13,"",FJ13)</f>
        <v/>
      </c>
      <c r="KV13" s="140" t="str">
        <f>IF(HLOOKUP(VLOOKUP(LEFT(KV$5,2),'%ICMS'!$B:$K,9,0),$IG$4:$IR$34,MATCH($C13,$C$4:$C$34,0),0)=FK13,"",FK13)</f>
        <v/>
      </c>
      <c r="KW13" s="140" t="str">
        <f>IF(HLOOKUP(VLOOKUP(LEFT(KW$5,2),'%ICMS'!$B:$K,9,0),$IG$4:$IR$34,MATCH($C13,$C$4:$C$34,0),0)=FL13,"",FL13)</f>
        <v/>
      </c>
      <c r="KX13" s="140" t="str">
        <f>IF(HLOOKUP(VLOOKUP(LEFT(KX$5,2),'%ICMS'!$B:$K,9,0),$IG$4:$IR$34,MATCH($C13,$C$4:$C$34,0),0)=FM13,"",FM13)</f>
        <v/>
      </c>
      <c r="KY13" s="140" t="str">
        <f>IF(HLOOKUP(VLOOKUP(LEFT(KY$5,2),'%ICMS'!$B:$K,9,0),$IG$4:$IR$34,MATCH($C13,$C$4:$C$34,0),0)=FN13,"",FN13)</f>
        <v/>
      </c>
      <c r="KZ13" s="140" t="str">
        <f>IF(HLOOKUP(VLOOKUP(LEFT(KZ$5,2),'%ICMS'!$B:$K,9,0),$IG$4:$IR$34,MATCH($C13,$C$4:$C$34,0),0)=FO13,"",FO13)</f>
        <v/>
      </c>
      <c r="LA13" s="140" t="str">
        <f>IF(HLOOKUP(VLOOKUP(LEFT(LA$5,2),'%ICMS'!$B:$K,9,0),$IG$4:$IR$34,MATCH($C13,$C$4:$C$34,0),0)=FP13,"",FP13)</f>
        <v/>
      </c>
      <c r="LB13" s="140" t="str">
        <f>IF(HLOOKUP(VLOOKUP(LEFT(LB$5,2),'%ICMS'!$B:$K,9,0),$IG$4:$IR$34,MATCH($C13,$C$4:$C$34,0),0)=FQ13,"",FQ13)</f>
        <v/>
      </c>
      <c r="LC13" s="140" t="str">
        <f>IF(HLOOKUP(VLOOKUP(LEFT(LC$5,2),'%ICMS'!$B:$K,9,0),$IG$4:$IR$34,MATCH($C13,$C$4:$C$34,0),0)=FR13,"",FR13)</f>
        <v/>
      </c>
      <c r="LD13" s="140" t="str">
        <f>IF(HLOOKUP(VLOOKUP(LEFT(LD$5,2),'%ICMS'!$B:$K,9,0),$IG$4:$IR$34,MATCH($C13,$C$4:$C$34,0),0)=FS13,"",FS13)</f>
        <v/>
      </c>
      <c r="LE13" s="140" t="str">
        <f>IF(HLOOKUP(VLOOKUP(LEFT(LE$5,2),'%ICMS'!$B:$K,9,0),$IG$4:$IR$34,MATCH($C13,$C$4:$C$34,0),0)=FT13,"",FT13)</f>
        <v/>
      </c>
      <c r="LF13" s="140" t="str">
        <f>IF(HLOOKUP(VLOOKUP(LEFT(LF$5,2),'%ICMS'!$B:$K,9,0),$IG$4:$IR$34,MATCH($C13,$C$4:$C$34,0),0)=FU13,"",FU13)</f>
        <v/>
      </c>
      <c r="LG13" s="140" t="str">
        <f>IF(HLOOKUP(VLOOKUP(LEFT(LG$5,2),'%ICMS'!$B:$K,9,0),$IG$4:$IR$34,MATCH($C13,$C$4:$C$34,0),0)=FV13,"",FV13)</f>
        <v/>
      </c>
      <c r="LH13" s="140" t="str">
        <f>IF(HLOOKUP(VLOOKUP(LEFT(LH$5,2),'%ICMS'!$B:$K,9,0),$IG$4:$IR$34,MATCH($C13,$C$4:$C$34,0),0)=FW13,"",FW13)</f>
        <v/>
      </c>
      <c r="LI13" s="140" t="str">
        <f>IF(HLOOKUP(VLOOKUP(LEFT(LI$5,2),'%ICMS'!$B:$K,9,0),$IG$4:$IR$34,MATCH($C13,$C$4:$C$34,0),0)=FX13,"",FX13)</f>
        <v/>
      </c>
      <c r="LJ13" s="140" t="str">
        <f>IF(HLOOKUP(VLOOKUP(LEFT(LJ$5,2),'%ICMS'!$B:$K,9,0),$IG$4:$IR$34,MATCH($C13,$C$4:$C$34,0),0)=FY13,"",FY13)</f>
        <v/>
      </c>
      <c r="LK13" s="140" t="str">
        <f>IF(HLOOKUP(VLOOKUP(LEFT(LK$5,2),'%ICMS'!$B:$K,9,0),$IG$4:$IR$34,MATCH($C13,$C$4:$C$34,0),0)=FZ13,"",FZ13)</f>
        <v/>
      </c>
      <c r="LL13" s="140" t="str">
        <f>IF(HLOOKUP(VLOOKUP(LEFT(LL$5,2),'%ICMS'!$B:$K,9,0),$IG$4:$IR$34,MATCH($C13,$C$4:$C$34,0),0)=GA13,"",GA13)</f>
        <v/>
      </c>
      <c r="LM13" s="140" t="str">
        <f>IF(HLOOKUP(VLOOKUP(LEFT(LM$5,2),'%ICMS'!$B:$K,9,0),$IG$4:$IR$34,MATCH($C13,$C$4:$C$34,0),0)=GB13,"",GB13)</f>
        <v/>
      </c>
      <c r="LN13" s="140" t="str">
        <f>IF(HLOOKUP(VLOOKUP(LEFT(LN$5,2),'%ICMS'!$B:$K,9,0),$IG$4:$IR$34,MATCH($C13,$C$4:$C$34,0),0)=GC13,"",GC13)</f>
        <v/>
      </c>
      <c r="LO13" s="140" t="str">
        <f>IFERROR(IF(AND(VLOOKUP(LEFT(LO$5,2),'%ICMS'!$B$2:$I$29,8,0)=AY13,HLOOKUP(AY13,$IG$5:$IO$34,MATCH($C13,$C$5:$C$34,0),0)=GD13),"",GD13),GD13)</f>
        <v/>
      </c>
      <c r="LP13" s="101" t="str">
        <f>IF(VLOOKUP(LEFT($LP$5,2),'%ICMS'!$B$2:$I$29,8,0)=Y13,"",GE13)</f>
        <v/>
      </c>
      <c r="LQ13" s="101" t="str">
        <f>IF(VLOOKUP(LEFT($LQ$5,2),'%ICMS'!$B$2:$I$29,8,0)=Z13,"",GF13)</f>
        <v/>
      </c>
      <c r="LR13" s="101" t="str">
        <f>IF(VLOOKUP(LEFT($LR$5,2),'%ICMS'!$B$2:$I$29,8,0)=AA13,"",GG13)</f>
        <v/>
      </c>
      <c r="LS13" s="101" t="str">
        <f>IF(VLOOKUP(LEFT($LS$5,2),'%ICMS'!$B$2:$I$29,8,0)=AB13,"",GH13)</f>
        <v/>
      </c>
      <c r="LT13" s="101" t="str">
        <f>IF(VLOOKUP(LEFT($LT$5,2),'%ICMS'!$B$2:$I$29,8,0)=AC13,"",GI13)</f>
        <v/>
      </c>
      <c r="LU13" s="101" t="str">
        <f>IF(VLOOKUP(LEFT($LU$5,2),'%ICMS'!$B$2:$I$29,8,0)=AD13,"",GJ13)</f>
        <v/>
      </c>
      <c r="LV13" s="101" t="str">
        <f>IF(VLOOKUP(LEFT($LV$5,2),'%ICMS'!$B$2:$I$29,8,0)=AE13,"",GK13)</f>
        <v/>
      </c>
      <c r="LW13" s="101" t="str">
        <f>IF(VLOOKUP(LEFT($LW$5,2),'%ICMS'!$B$2:$I$29,8,0)=AF13,"",GL13)</f>
        <v/>
      </c>
      <c r="LX13" s="101" t="str">
        <f>IF(VLOOKUP(LEFT($LX$5,2),'%ICMS'!$B$2:$I$29,8,0)=AG13,"",GM13)</f>
        <v/>
      </c>
      <c r="LY13" s="101" t="str">
        <f>IF(VLOOKUP(LEFT($LY$5,2),'%ICMS'!$B$2:$I$29,8,0)=AH13,"",GN13)</f>
        <v/>
      </c>
      <c r="LZ13" s="101" t="str">
        <f>IF(VLOOKUP(LEFT($LZ$5,2),'%ICMS'!$B$2:$I$29,8,0)=AI13,"",GO13)</f>
        <v/>
      </c>
      <c r="MA13" s="101" t="str">
        <f>IF(VLOOKUP(LEFT($MA$5,2),'%ICMS'!$B$2:$I$29,8,0)=AJ13,"",GP13)</f>
        <v/>
      </c>
      <c r="MB13" s="101" t="str">
        <f>IF(VLOOKUP(LEFT($MB$5,2),'%ICMS'!$B$2:$I$29,8,0)=AK13,"",GQ13)</f>
        <v/>
      </c>
      <c r="MC13" s="101" t="str">
        <f>IF(VLOOKUP(LEFT($MC$5,2),'%ICMS'!$B$2:$I$29,8,0)=AL13,"",GR13)</f>
        <v/>
      </c>
      <c r="MD13" s="101" t="str">
        <f>IF(VLOOKUP(LEFT($MD$5,2),'%ICMS'!$B$2:$I$29,8,0)=AM13,"",GS13)</f>
        <v/>
      </c>
      <c r="ME13" s="101" t="str">
        <f>IF(VLOOKUP(LEFT($ME$5,2),'%ICMS'!$B$2:$I$29,8,0)=AN13,"",GT13)</f>
        <v/>
      </c>
      <c r="MF13" s="101" t="str">
        <f>IF(VLOOKUP(LEFT($MF$5,2),'%ICMS'!$B$2:$I$29,8,0)=AO13,"",GU13)</f>
        <v/>
      </c>
      <c r="MG13" s="101" t="str">
        <f>IF(VLOOKUP(LEFT($MG$5,2),'%ICMS'!$B$2:$I$29,8,0)=AP13,"",GV13)</f>
        <v/>
      </c>
      <c r="MH13" s="101" t="str">
        <f>IF(VLOOKUP(LEFT($MH$5,2),'%ICMS'!$B$2:$I$29,8,0)=AQ13,"",GW13)</f>
        <v/>
      </c>
      <c r="MI13" s="101" t="str">
        <f>IF(VLOOKUP(LEFT($MI$5,2),'%ICMS'!$B$2:$I$29,8,0)=AR13,"",GX13)</f>
        <v/>
      </c>
      <c r="MJ13" s="101" t="str">
        <f>IF(VLOOKUP(LEFT($MJ$5,2),'%ICMS'!$B$2:$I$29,8,0)=AS13,"",GY13)</f>
        <v/>
      </c>
      <c r="MK13" s="101" t="str">
        <f>IF(VLOOKUP(LEFT($MK$5,2),'%ICMS'!$B$2:$I$29,8,0)=AT13,"",GZ13)</f>
        <v/>
      </c>
      <c r="ML13" s="101" t="str">
        <f>IF(VLOOKUP(LEFT($ML$5,2),'%ICMS'!$B$2:$I$29,8,0)=AU13,"",HA13)</f>
        <v/>
      </c>
      <c r="MM13" s="101" t="str">
        <f>IF(VLOOKUP(LEFT($MM$5,2),'%ICMS'!$B$2:$I$29,8,0)=AV13,"",HB13)</f>
        <v/>
      </c>
      <c r="MN13" s="101" t="str">
        <f>IF(VLOOKUP(LEFT($MN$5,2),'%ICMS'!$B$2:$I$29,8,0)=AW13,"",HC13)</f>
        <v/>
      </c>
      <c r="MO13" s="101" t="str">
        <f>IF(VLOOKUP(LEFT($MO$5,2),'%ICMS'!$B$2:$I$29,8,0)=AX13,"",HD13)</f>
        <v/>
      </c>
      <c r="MP13" s="101" t="str">
        <f>IF(VLOOKUP(LEFT($MP$5,2),'%ICMS'!$B$2:$I$29,8,0)=AY13,"",HE13)</f>
        <v/>
      </c>
      <c r="MQ13" s="101" t="str">
        <f>IF(VLOOKUP(LEFT($MQ$5,2),'%ICMS'!$B$2:$I$29,8,0)=Y13,"",HF13)</f>
        <v/>
      </c>
      <c r="MR13" s="101" t="str">
        <f>IF(VLOOKUP(LEFT($MR$5,2),'%ICMS'!$B$2:$I$29,8,0)=Z13,"",HG13)</f>
        <v/>
      </c>
      <c r="MS13" s="101" t="str">
        <f>IF(VLOOKUP(LEFT($MS$5,2),'%ICMS'!$B$2:$I$29,8,0)=AA13,"",HH13)</f>
        <v/>
      </c>
      <c r="MT13" s="101" t="str">
        <f>IF(VLOOKUP(LEFT($MT$5,2),'%ICMS'!$B$2:$I$29,8,0)=AB13,"",HI13)</f>
        <v/>
      </c>
      <c r="MU13" s="101" t="str">
        <f>IF(VLOOKUP(LEFT($MU$5,2),'%ICMS'!$B$2:$I$29,8,0)=AC13,"",HJ13)</f>
        <v/>
      </c>
      <c r="MV13" s="101" t="str">
        <f>IF(VLOOKUP(LEFT($MV$5,2),'%ICMS'!$B$2:$I$29,8,0)=AD13,"",HK13)</f>
        <v/>
      </c>
      <c r="MW13" s="101" t="str">
        <f>IF(VLOOKUP(LEFT($MW$5,2),'%ICMS'!$B$2:$I$29,8,0)=AE13,"",HL13)</f>
        <v/>
      </c>
      <c r="MX13" s="101" t="str">
        <f>IF(VLOOKUP(LEFT($MX$5,2),'%ICMS'!$B$2:$I$29,8,0)=AF13,"",HM13)</f>
        <v/>
      </c>
      <c r="MY13" s="101" t="str">
        <f>IF(VLOOKUP(LEFT($MY$5,2),'%ICMS'!$B$2:$I$29,8,0)=AG13,"",HN13)</f>
        <v/>
      </c>
      <c r="MZ13" s="101" t="str">
        <f>IF(VLOOKUP(LEFT($MZ$5,2),'%ICMS'!$B$2:$I$29,8,0)=AH13,"",HO13)</f>
        <v/>
      </c>
      <c r="NA13" s="101" t="str">
        <f>IF(VLOOKUP(LEFT($NA$5,2),'%ICMS'!$B$2:$I$29,8,0)=AI13,"",HP13)</f>
        <v/>
      </c>
      <c r="NB13" s="101" t="str">
        <f>IF(VLOOKUP(LEFT($NB$5,2),'%ICMS'!$B$2:$I$29,8,0)=AJ13,"",HQ13)</f>
        <v/>
      </c>
      <c r="NC13" s="101" t="str">
        <f>IF(VLOOKUP(LEFT($NC$5,2),'%ICMS'!$B$2:$I$29,8,0)=AK13,"",HR13)</f>
        <v/>
      </c>
      <c r="ND13" s="101" t="str">
        <f>IF(VLOOKUP(LEFT($ND$5,2),'%ICMS'!$B$2:$I$29,8,0)=AL13,"",HS13)</f>
        <v/>
      </c>
      <c r="NE13" s="101" t="str">
        <f>IF(VLOOKUP(LEFT($NE$5,2),'%ICMS'!$B$2:$I$29,8,0)=AM13,"",HT13)</f>
        <v/>
      </c>
      <c r="NF13" s="101" t="str">
        <f>IF(VLOOKUP(LEFT($NF$5,2),'%ICMS'!$B$2:$I$29,8,0)=AN13,"",HU13)</f>
        <v/>
      </c>
      <c r="NG13" s="101" t="str">
        <f>IF(VLOOKUP(LEFT($NG$5,2),'%ICMS'!$B$2:$I$29,8,0)=AO13,"",HV13)</f>
        <v/>
      </c>
      <c r="NH13" s="101" t="str">
        <f>IF(VLOOKUP(LEFT($NH$5,2),'%ICMS'!$B$2:$I$29,8,0)=AP13,"",HW13)</f>
        <v/>
      </c>
      <c r="NI13" s="101" t="str">
        <f>IF(VLOOKUP(LEFT($NI$5,2),'%ICMS'!$B$2:$I$29,8,0)=AQ13,"",HX13)</f>
        <v/>
      </c>
      <c r="NJ13" s="101" t="str">
        <f>IF(VLOOKUP(LEFT($NJ$5,2),'%ICMS'!$B$2:$I$29,8,0)=AR13,"",HY13)</f>
        <v/>
      </c>
      <c r="NK13" s="101" t="str">
        <f>IF(VLOOKUP(LEFT($NK$5,2),'%ICMS'!$B$2:$I$29,8,0)=AS13,"",HZ13)</f>
        <v/>
      </c>
      <c r="NL13" s="101" t="str">
        <f>IF(VLOOKUP(LEFT($NL$5,2),'%ICMS'!$B$2:$I$29,8,0)=AT13,"",IA13)</f>
        <v/>
      </c>
      <c r="NM13" s="101" t="str">
        <f>IF(VLOOKUP(LEFT($NM$5,2),'%ICMS'!$B$2:$I$29,8,0)=AU13,"",IB13)</f>
        <v/>
      </c>
      <c r="NN13" s="101" t="str">
        <f>IF(VLOOKUP(LEFT($NN$5,2),'%ICMS'!$B$2:$I$29,8,0)=AV13,"",IC13)</f>
        <v/>
      </c>
      <c r="NO13" s="101" t="str">
        <f>IF(FB13="PMPF",U13,IF(VLOOKUP(LEFT($NO$5,2),'%ICMS'!$B$2:$I$29,8,0)=AW13,"",ID13))</f>
        <v/>
      </c>
      <c r="NP13" s="101" t="str">
        <f>IF(VLOOKUP(LEFT($NP$5,2),'%ICMS'!$B$2:$I$29,8,0)=AX13,"",IE13)</f>
        <v/>
      </c>
      <c r="NQ13" s="101" t="str">
        <f>IF(VLOOKUP(LEFT($NQ$5,2),'%ICMS'!$B$2:$I$29,8,0)=AY13,"",IF13)</f>
        <v/>
      </c>
      <c r="NT13" s="139">
        <v>0.08</v>
      </c>
      <c r="NU13" s="101">
        <f t="shared" si="18"/>
        <v>63.741938158800018</v>
      </c>
      <c r="NV13" s="101">
        <f t="shared" si="19"/>
        <v>63.929943990016874</v>
      </c>
      <c r="NW13" s="101">
        <f t="shared" si="20"/>
        <v>63.866364671999996</v>
      </c>
      <c r="NX13" s="101">
        <f t="shared" si="21"/>
        <v>63.621066666666671</v>
      </c>
      <c r="NY13" s="101">
        <f t="shared" si="22"/>
        <v>63.929943990016874</v>
      </c>
      <c r="NZ13" s="101">
        <f t="shared" si="23"/>
        <v>63.866364671999996</v>
      </c>
      <c r="OA13" s="101">
        <f t="shared" si="24"/>
        <v>63.503619074133326</v>
      </c>
      <c r="OB13" s="101">
        <f t="shared" si="25"/>
        <v>63.503619074133326</v>
      </c>
      <c r="OC13" s="101">
        <f t="shared" si="26"/>
        <v>63.741938158800018</v>
      </c>
      <c r="OD13" s="101">
        <f t="shared" si="27"/>
        <v>64.262569519866673</v>
      </c>
      <c r="OE13" s="101">
        <f t="shared" si="28"/>
        <v>74.483199999999997</v>
      </c>
      <c r="OF13" s="101">
        <f t="shared" si="29"/>
        <v>63.503619074133326</v>
      </c>
      <c r="OG13" s="101">
        <f t="shared" si="30"/>
        <v>63.503619074133326</v>
      </c>
      <c r="OH13" s="101">
        <f t="shared" si="31"/>
        <v>63.741938158800018</v>
      </c>
      <c r="OI13" s="101">
        <f t="shared" si="32"/>
        <v>63.866364671999996</v>
      </c>
      <c r="OJ13" s="101">
        <f t="shared" si="33"/>
        <v>63.929943990016874</v>
      </c>
      <c r="OK13" s="101">
        <f t="shared" si="34"/>
        <v>64.194011225666657</v>
      </c>
      <c r="OL13" s="101">
        <f t="shared" si="35"/>
        <v>63.803657964199999</v>
      </c>
      <c r="OM13" s="101">
        <f t="shared" si="36"/>
        <v>64.12650655840001</v>
      </c>
      <c r="ON13" s="101">
        <f t="shared" si="37"/>
        <v>63.866364671999996</v>
      </c>
      <c r="OO13" s="101">
        <f t="shared" si="38"/>
        <v>63.803657964199999</v>
      </c>
      <c r="OP13" s="101">
        <f t="shared" si="39"/>
        <v>63.866364671999996</v>
      </c>
      <c r="OQ13" s="101">
        <f t="shared" si="40"/>
        <v>63.503619074133326</v>
      </c>
      <c r="OR13" s="101">
        <f t="shared" si="41"/>
        <v>63.503619074133326</v>
      </c>
      <c r="OS13" s="101">
        <f t="shared" si="42"/>
        <v>63.866364671999996</v>
      </c>
      <c r="OT13" s="101">
        <f t="shared" si="43"/>
        <v>63.621066666666671</v>
      </c>
      <c r="OU13" s="101">
        <f t="shared" si="44"/>
        <v>63.866364671999996</v>
      </c>
      <c r="OV13" s="101">
        <f t="shared" si="104"/>
        <v>0</v>
      </c>
      <c r="OW13" s="101">
        <f t="shared" si="45"/>
        <v>0</v>
      </c>
      <c r="OX13" s="101">
        <f t="shared" si="46"/>
        <v>0</v>
      </c>
      <c r="OY13" s="101">
        <f t="shared" si="47"/>
        <v>0</v>
      </c>
      <c r="OZ13" s="101">
        <f t="shared" si="48"/>
        <v>0</v>
      </c>
      <c r="PA13" s="101">
        <f t="shared" si="49"/>
        <v>0</v>
      </c>
      <c r="PB13" s="101">
        <f t="shared" si="50"/>
        <v>0</v>
      </c>
      <c r="PC13" s="101">
        <f t="shared" si="51"/>
        <v>0</v>
      </c>
      <c r="PD13" s="101">
        <f t="shared" si="52"/>
        <v>0</v>
      </c>
      <c r="PE13" s="101">
        <f t="shared" si="53"/>
        <v>0</v>
      </c>
      <c r="PF13" s="101">
        <f t="shared" si="54"/>
        <v>0</v>
      </c>
      <c r="PG13" s="101">
        <f t="shared" si="55"/>
        <v>0</v>
      </c>
      <c r="PH13" s="101">
        <f t="shared" si="56"/>
        <v>0</v>
      </c>
      <c r="PI13" s="101">
        <f t="shared" si="57"/>
        <v>0</v>
      </c>
      <c r="PJ13" s="101">
        <f t="shared" si="58"/>
        <v>0</v>
      </c>
      <c r="PK13" s="101">
        <f t="shared" si="59"/>
        <v>0</v>
      </c>
      <c r="PL13" s="101">
        <f t="shared" si="60"/>
        <v>0</v>
      </c>
      <c r="PM13" s="101">
        <f t="shared" si="61"/>
        <v>0</v>
      </c>
      <c r="PN13" s="101">
        <f t="shared" si="62"/>
        <v>0</v>
      </c>
      <c r="PO13" s="101">
        <f t="shared" si="63"/>
        <v>0</v>
      </c>
      <c r="PP13" s="101">
        <f t="shared" si="64"/>
        <v>0</v>
      </c>
      <c r="PQ13" s="101">
        <f t="shared" si="65"/>
        <v>0</v>
      </c>
      <c r="PR13" s="101">
        <f t="shared" si="66"/>
        <v>0</v>
      </c>
      <c r="PS13" s="101">
        <f t="shared" si="67"/>
        <v>0</v>
      </c>
      <c r="PT13" s="101">
        <f t="shared" si="68"/>
        <v>0</v>
      </c>
      <c r="PU13" s="101">
        <f t="shared" si="69"/>
        <v>0</v>
      </c>
      <c r="PV13" s="101">
        <f t="shared" si="70"/>
        <v>0</v>
      </c>
      <c r="PW13" s="101">
        <f t="shared" si="71"/>
        <v>0</v>
      </c>
      <c r="PX13" s="101">
        <f t="shared" si="72"/>
        <v>0</v>
      </c>
      <c r="PY13" s="101">
        <f t="shared" si="73"/>
        <v>0</v>
      </c>
      <c r="PZ13" s="101">
        <f t="shared" si="74"/>
        <v>0</v>
      </c>
      <c r="QA13" s="101">
        <f t="shared" si="75"/>
        <v>0</v>
      </c>
      <c r="QB13" s="101">
        <f t="shared" si="76"/>
        <v>0</v>
      </c>
      <c r="QC13" s="101">
        <f t="shared" si="77"/>
        <v>0</v>
      </c>
      <c r="QD13" s="101">
        <f t="shared" si="78"/>
        <v>0</v>
      </c>
      <c r="QE13" s="101">
        <f t="shared" si="79"/>
        <v>0</v>
      </c>
      <c r="QF13" s="101">
        <f t="shared" si="80"/>
        <v>0</v>
      </c>
      <c r="QG13" s="101">
        <f t="shared" si="81"/>
        <v>4.4243020800000057</v>
      </c>
      <c r="QH13" s="101">
        <f t="shared" si="82"/>
        <v>12.412432686306987</v>
      </c>
      <c r="QI13" s="101">
        <f t="shared" si="83"/>
        <v>0</v>
      </c>
      <c r="QJ13" s="101">
        <f t="shared" si="84"/>
        <v>0</v>
      </c>
      <c r="QK13" s="101">
        <f t="shared" si="85"/>
        <v>0</v>
      </c>
      <c r="QL13" s="101">
        <f t="shared" si="86"/>
        <v>0</v>
      </c>
      <c r="QM13" s="101">
        <f t="shared" si="87"/>
        <v>0</v>
      </c>
      <c r="QN13" s="101">
        <f t="shared" si="88"/>
        <v>0</v>
      </c>
      <c r="QO13" s="101">
        <f t="shared" si="89"/>
        <v>0</v>
      </c>
      <c r="QP13" s="101">
        <f t="shared" si="90"/>
        <v>0</v>
      </c>
      <c r="QQ13" s="101">
        <f t="shared" si="91"/>
        <v>0</v>
      </c>
      <c r="QR13" s="101">
        <f t="shared" si="92"/>
        <v>0</v>
      </c>
      <c r="QS13" s="101">
        <f t="shared" si="93"/>
        <v>0</v>
      </c>
      <c r="QT13" s="101">
        <f t="shared" si="94"/>
        <v>0</v>
      </c>
      <c r="QU13" s="101">
        <f t="shared" si="95"/>
        <v>0</v>
      </c>
      <c r="QV13" s="101">
        <f t="shared" si="96"/>
        <v>0</v>
      </c>
      <c r="QW13" s="101">
        <f t="shared" si="97"/>
        <v>0</v>
      </c>
      <c r="QX13" s="101">
        <f t="shared" si="105"/>
        <v>63.741938158800018</v>
      </c>
      <c r="QY13" s="101">
        <f t="shared" si="98"/>
        <v>63.929943990016874</v>
      </c>
      <c r="QZ13" s="101">
        <f t="shared" si="98"/>
        <v>63.866364671999996</v>
      </c>
      <c r="RA13" s="101">
        <f t="shared" si="98"/>
        <v>63.621066666666671</v>
      </c>
      <c r="RB13" s="101">
        <f t="shared" si="98"/>
        <v>63.929943990016874</v>
      </c>
      <c r="RC13" s="101">
        <f t="shared" si="98"/>
        <v>63.866364671999996</v>
      </c>
      <c r="RD13" s="101">
        <f t="shared" si="98"/>
        <v>63.503619074133326</v>
      </c>
      <c r="RE13" s="101">
        <f t="shared" si="98"/>
        <v>63.503619074133326</v>
      </c>
      <c r="RF13" s="101">
        <f t="shared" si="98"/>
        <v>63.741938158800018</v>
      </c>
      <c r="RG13" s="101">
        <f t="shared" si="98"/>
        <v>64.262569519866673</v>
      </c>
      <c r="RH13" s="101">
        <f t="shared" si="98"/>
        <v>78.90750208</v>
      </c>
      <c r="RI13" s="101">
        <f t="shared" si="98"/>
        <v>75.916051760440311</v>
      </c>
      <c r="RJ13" s="101">
        <f t="shared" si="98"/>
        <v>63.503619074133326</v>
      </c>
      <c r="RK13" s="101">
        <f t="shared" si="98"/>
        <v>63.741938158800018</v>
      </c>
      <c r="RL13" s="101">
        <f t="shared" si="98"/>
        <v>63.866364671999996</v>
      </c>
      <c r="RM13" s="101">
        <f t="shared" si="98"/>
        <v>63.929943990016874</v>
      </c>
      <c r="RN13" s="101">
        <f t="shared" si="98"/>
        <v>64.194011225666657</v>
      </c>
      <c r="RO13" s="101">
        <f t="shared" si="98"/>
        <v>63.803657964199999</v>
      </c>
      <c r="RP13" s="101">
        <f t="shared" si="98"/>
        <v>64.12650655840001</v>
      </c>
      <c r="RQ13" s="101">
        <f t="shared" si="98"/>
        <v>63.866364671999996</v>
      </c>
      <c r="RR13" s="101">
        <f t="shared" si="98"/>
        <v>63.803657964199999</v>
      </c>
      <c r="RS13" s="101">
        <f t="shared" si="98"/>
        <v>63.866364671999996</v>
      </c>
      <c r="RT13" s="101">
        <f t="shared" si="98"/>
        <v>63.503619074133326</v>
      </c>
      <c r="RU13" s="101">
        <f t="shared" si="98"/>
        <v>63.503619074133326</v>
      </c>
      <c r="RV13" s="101">
        <f t="shared" si="98"/>
        <v>63.866364671999996</v>
      </c>
      <c r="RW13" s="101">
        <f t="shared" si="98"/>
        <v>63.621066666666671</v>
      </c>
      <c r="RX13" s="101">
        <f t="shared" si="98"/>
        <v>63.866364671999996</v>
      </c>
      <c r="RY13" s="101">
        <f t="shared" si="106"/>
        <v>66.513326774400014</v>
      </c>
      <c r="RZ13" s="101">
        <f t="shared" si="107"/>
        <v>66.709506772191517</v>
      </c>
      <c r="SA13" s="101">
        <f t="shared" si="108"/>
        <v>66.643163135999998</v>
      </c>
      <c r="SB13" s="101">
        <f t="shared" si="109"/>
        <v>66.387200000000007</v>
      </c>
      <c r="SC13" s="101">
        <f t="shared" si="110"/>
        <v>66.709506772191517</v>
      </c>
      <c r="SD13" s="101">
        <f t="shared" si="111"/>
        <v>66.643163135999998</v>
      </c>
      <c r="SE13" s="101">
        <f t="shared" si="112"/>
        <v>66.264645990399984</v>
      </c>
      <c r="SF13" s="101">
        <f t="shared" si="113"/>
        <v>66.264645990399984</v>
      </c>
      <c r="SG13" s="101">
        <f t="shared" si="114"/>
        <v>66.513326774400014</v>
      </c>
      <c r="SH13" s="101">
        <f t="shared" si="115"/>
        <v>67.056594281599999</v>
      </c>
      <c r="SI13" s="101">
        <f t="shared" si="116"/>
        <v>66.387199999999993</v>
      </c>
      <c r="SJ13" s="101">
        <f t="shared" si="117"/>
        <v>66.264645990399984</v>
      </c>
      <c r="SK13" s="101">
        <f t="shared" si="118"/>
        <v>66.264645990399984</v>
      </c>
      <c r="SL13" s="101">
        <f t="shared" si="119"/>
        <v>66.513326774400014</v>
      </c>
      <c r="SM13" s="101">
        <f t="shared" si="120"/>
        <v>66.643163135999998</v>
      </c>
      <c r="SN13" s="101">
        <f t="shared" si="121"/>
        <v>66.709506772191517</v>
      </c>
      <c r="SO13" s="101">
        <f t="shared" si="122"/>
        <v>66.98505519199999</v>
      </c>
      <c r="SP13" s="101">
        <f t="shared" si="123"/>
        <v>66.577730049600007</v>
      </c>
      <c r="SQ13" s="101">
        <f t="shared" si="124"/>
        <v>66.9146155392</v>
      </c>
      <c r="SR13" s="101">
        <f t="shared" si="125"/>
        <v>66.643163135999998</v>
      </c>
      <c r="SS13" s="101">
        <f t="shared" si="126"/>
        <v>66.577730049600007</v>
      </c>
      <c r="ST13" s="101">
        <f t="shared" si="127"/>
        <v>66.643163135999998</v>
      </c>
      <c r="SU13" s="101">
        <f t="shared" si="128"/>
        <v>66.264645990399984</v>
      </c>
      <c r="SV13" s="101">
        <f t="shared" si="129"/>
        <v>66.264645990399984</v>
      </c>
      <c r="SW13" s="101">
        <f t="shared" si="130"/>
        <v>66.643163135999998</v>
      </c>
      <c r="SX13" s="101">
        <f t="shared" si="131"/>
        <v>66.387200000000007</v>
      </c>
      <c r="SY13" s="101">
        <f t="shared" si="132"/>
        <v>66.643163135999998</v>
      </c>
    </row>
    <row r="14" spans="1:519" s="112" customFormat="1" ht="15" customHeight="1" x14ac:dyDescent="0.2">
      <c r="A14" s="12" t="s">
        <v>99</v>
      </c>
      <c r="B14" s="12" t="s">
        <v>17</v>
      </c>
      <c r="C14" s="14">
        <v>100334051</v>
      </c>
      <c r="D14" s="13" t="s">
        <v>535</v>
      </c>
      <c r="E14" s="14" t="s">
        <v>175</v>
      </c>
      <c r="F14" s="141" t="s">
        <v>534</v>
      </c>
      <c r="G14" s="14">
        <v>144</v>
      </c>
      <c r="H14" s="14" t="s">
        <v>28</v>
      </c>
      <c r="I14" s="141" t="s">
        <v>133</v>
      </c>
      <c r="J14" s="14" t="s">
        <v>133</v>
      </c>
      <c r="K14" s="142" t="s">
        <v>133</v>
      </c>
      <c r="L14" s="15" t="s">
        <v>56</v>
      </c>
      <c r="M14" s="15" t="s">
        <v>19</v>
      </c>
      <c r="N14" s="128" t="s">
        <v>57</v>
      </c>
      <c r="O14" s="128" t="s">
        <v>142</v>
      </c>
      <c r="P14" s="128">
        <v>1</v>
      </c>
      <c r="Q14" s="128" t="s">
        <v>20</v>
      </c>
      <c r="R14" s="128" t="s">
        <v>21</v>
      </c>
      <c r="S14" s="129">
        <v>0.12</v>
      </c>
      <c r="T14" s="130">
        <v>0</v>
      </c>
      <c r="U14" s="167" t="s">
        <v>369</v>
      </c>
      <c r="V14" s="131">
        <v>0.1057</v>
      </c>
      <c r="W14" s="131">
        <v>9.0399999999999994E-2</v>
      </c>
      <c r="X14" s="131"/>
      <c r="Y14" s="131">
        <v>0.19</v>
      </c>
      <c r="Z14" s="131">
        <v>0.20499999999999999</v>
      </c>
      <c r="AA14" s="131">
        <v>0.2</v>
      </c>
      <c r="AB14" s="131">
        <v>0.18</v>
      </c>
      <c r="AC14" s="131">
        <v>0.20499999999999999</v>
      </c>
      <c r="AD14" s="131">
        <v>0.2</v>
      </c>
      <c r="AE14" s="131">
        <v>0.17</v>
      </c>
      <c r="AF14" s="131">
        <v>0.17</v>
      </c>
      <c r="AG14" s="131">
        <v>0.19</v>
      </c>
      <c r="AH14" s="131">
        <v>0.23</v>
      </c>
      <c r="AI14" s="131">
        <v>0.18</v>
      </c>
      <c r="AJ14" s="131">
        <v>0.17</v>
      </c>
      <c r="AK14" s="131">
        <v>0.17</v>
      </c>
      <c r="AL14" s="131">
        <v>0.19</v>
      </c>
      <c r="AM14" s="131">
        <v>0.2</v>
      </c>
      <c r="AN14" s="131">
        <v>0.20499999999999999</v>
      </c>
      <c r="AO14" s="131">
        <v>0.22500000000000001</v>
      </c>
      <c r="AP14" s="131">
        <v>0.19500000000000001</v>
      </c>
      <c r="AQ14" s="131">
        <v>0.22</v>
      </c>
      <c r="AR14" s="131">
        <v>0.2</v>
      </c>
      <c r="AS14" s="131">
        <v>0.19500000000000001</v>
      </c>
      <c r="AT14" s="131">
        <v>0.2</v>
      </c>
      <c r="AU14" s="131">
        <v>0.17</v>
      </c>
      <c r="AV14" s="131">
        <v>0.17</v>
      </c>
      <c r="AW14" s="131">
        <v>0.2</v>
      </c>
      <c r="AX14" s="131">
        <v>0.18</v>
      </c>
      <c r="AY14" s="131">
        <v>0.2</v>
      </c>
      <c r="AZ14" s="131">
        <v>0.04</v>
      </c>
      <c r="BA14" s="131">
        <v>0.04</v>
      </c>
      <c r="BB14" s="131">
        <v>0.04</v>
      </c>
      <c r="BC14" s="131">
        <v>0.04</v>
      </c>
      <c r="BD14" s="131">
        <v>0.04</v>
      </c>
      <c r="BE14" s="131">
        <v>0.04</v>
      </c>
      <c r="BF14" s="131">
        <v>0.04</v>
      </c>
      <c r="BG14" s="131">
        <v>0.04</v>
      </c>
      <c r="BH14" s="131">
        <v>0.04</v>
      </c>
      <c r="BI14" s="131">
        <v>0.04</v>
      </c>
      <c r="BJ14" s="131">
        <v>0.18</v>
      </c>
      <c r="BK14" s="131">
        <v>0.04</v>
      </c>
      <c r="BL14" s="131">
        <v>0.04</v>
      </c>
      <c r="BM14" s="131">
        <v>0.04</v>
      </c>
      <c r="BN14" s="131">
        <v>0.04</v>
      </c>
      <c r="BO14" s="131">
        <v>0.04</v>
      </c>
      <c r="BP14" s="131">
        <v>0.04</v>
      </c>
      <c r="BQ14" s="131">
        <v>0.04</v>
      </c>
      <c r="BR14" s="131">
        <v>0.04</v>
      </c>
      <c r="BS14" s="131">
        <v>0.04</v>
      </c>
      <c r="BT14" s="131">
        <v>0.04</v>
      </c>
      <c r="BU14" s="131">
        <v>0.04</v>
      </c>
      <c r="BV14" s="131">
        <v>0.04</v>
      </c>
      <c r="BW14" s="131">
        <v>0.04</v>
      </c>
      <c r="BX14" s="131">
        <v>0.04</v>
      </c>
      <c r="BY14" s="131">
        <v>0.04</v>
      </c>
      <c r="BZ14" s="131">
        <v>0.04</v>
      </c>
      <c r="CA14" s="131" t="s">
        <v>369</v>
      </c>
      <c r="CB14" s="131" t="s">
        <v>369</v>
      </c>
      <c r="CC14" s="131" t="s">
        <v>369</v>
      </c>
      <c r="CD14" s="131" t="s">
        <v>369</v>
      </c>
      <c r="CE14" s="131" t="s">
        <v>369</v>
      </c>
      <c r="CF14" s="131" t="s">
        <v>369</v>
      </c>
      <c r="CG14" s="131" t="s">
        <v>369</v>
      </c>
      <c r="CH14" s="131" t="s">
        <v>369</v>
      </c>
      <c r="CI14" s="131" t="s">
        <v>369</v>
      </c>
      <c r="CJ14" s="131" t="s">
        <v>369</v>
      </c>
      <c r="CK14" s="131">
        <v>0.18</v>
      </c>
      <c r="CL14" s="131">
        <v>0.17</v>
      </c>
      <c r="CM14" s="131" t="s">
        <v>369</v>
      </c>
      <c r="CN14" s="131" t="s">
        <v>369</v>
      </c>
      <c r="CO14" s="131" t="s">
        <v>369</v>
      </c>
      <c r="CP14" s="131" t="s">
        <v>369</v>
      </c>
      <c r="CQ14" s="131" t="s">
        <v>369</v>
      </c>
      <c r="CR14" s="131" t="s">
        <v>369</v>
      </c>
      <c r="CS14" s="131" t="s">
        <v>369</v>
      </c>
      <c r="CT14" s="131" t="s">
        <v>369</v>
      </c>
      <c r="CU14" s="131" t="s">
        <v>369</v>
      </c>
      <c r="CV14" s="131" t="s">
        <v>369</v>
      </c>
      <c r="CW14" s="131" t="s">
        <v>369</v>
      </c>
      <c r="CX14" s="131" t="s">
        <v>369</v>
      </c>
      <c r="CY14" s="131" t="s">
        <v>369</v>
      </c>
      <c r="CZ14" s="131" t="s">
        <v>369</v>
      </c>
      <c r="DA14" s="131" t="s">
        <v>369</v>
      </c>
      <c r="DB14" s="131" t="s">
        <v>369</v>
      </c>
      <c r="DC14" s="131" t="s">
        <v>369</v>
      </c>
      <c r="DD14" s="131" t="s">
        <v>369</v>
      </c>
      <c r="DE14" s="131" t="s">
        <v>369</v>
      </c>
      <c r="DF14" s="131" t="s">
        <v>369</v>
      </c>
      <c r="DG14" s="131" t="s">
        <v>369</v>
      </c>
      <c r="DH14" s="131" t="s">
        <v>369</v>
      </c>
      <c r="DI14" s="131" t="s">
        <v>369</v>
      </c>
      <c r="DJ14" s="131" t="s">
        <v>369</v>
      </c>
      <c r="DK14" s="131" t="s">
        <v>369</v>
      </c>
      <c r="DL14" s="131">
        <v>0.33</v>
      </c>
      <c r="DM14" s="131">
        <v>0.19750000000000001</v>
      </c>
      <c r="DN14" s="131" t="s">
        <v>369</v>
      </c>
      <c r="DO14" s="131" t="s">
        <v>369</v>
      </c>
      <c r="DP14" s="131" t="s">
        <v>369</v>
      </c>
      <c r="DQ14" s="131" t="s">
        <v>369</v>
      </c>
      <c r="DR14" s="131" t="s">
        <v>369</v>
      </c>
      <c r="DS14" s="131" t="s">
        <v>369</v>
      </c>
      <c r="DT14" s="131" t="s">
        <v>369</v>
      </c>
      <c r="DU14" s="131" t="s">
        <v>369</v>
      </c>
      <c r="DV14" s="131" t="s">
        <v>369</v>
      </c>
      <c r="DW14" s="131" t="s">
        <v>369</v>
      </c>
      <c r="DX14" s="131" t="s">
        <v>369</v>
      </c>
      <c r="DY14" s="131" t="s">
        <v>369</v>
      </c>
      <c r="DZ14" s="131" t="s">
        <v>369</v>
      </c>
      <c r="EA14" s="131" t="s">
        <v>369</v>
      </c>
      <c r="EB14" s="131" t="s">
        <v>369</v>
      </c>
      <c r="EC14" s="131" t="str">
        <f t="shared" ref="EC14" si="173">IF(DB14="N/A","N/A",IF(DB14="PMC","PMC",IF(DB14="PMPF","PMPF",((1+DB14)*(1-AZ14)/(1-CA14))-1)))</f>
        <v>N/A</v>
      </c>
      <c r="ED14" s="131" t="str">
        <f t="shared" ref="ED14" si="174">IF(DC14="N/A","N/A",IF(DC14="PMC","PMC",IF(DC14="PMPF","PMPF",((1+DC14)*(1-BA14)/(1-CB14))-1)))</f>
        <v>N/A</v>
      </c>
      <c r="EE14" s="131" t="str">
        <f t="shared" ref="EE14" si="175">IF(DD14="N/A","N/A",IF(DD14="PMC","PMC",IF(DD14="PMPF","PMPF",((1+DD14)*(1-BB14)/(1-CC14))-1)))</f>
        <v>N/A</v>
      </c>
      <c r="EF14" s="131" t="str">
        <f t="shared" ref="EF14" si="176">IF(DE14="N/A","N/A",IF(DE14="PMC","PMC",IF(DE14="PMPF","PMPF",((1+DE14)*(1-BC14)/(1-CD14))-1)))</f>
        <v>N/A</v>
      </c>
      <c r="EG14" s="131" t="str">
        <f t="shared" ref="EG14" si="177">IF(DF14="N/A","N/A",IF(DF14="PMC","PMC",IF(DF14="PMPF","PMPF",((1+DF14)*(1-BD14)/(1-CE14))-1)))</f>
        <v>N/A</v>
      </c>
      <c r="EH14" s="131" t="str">
        <f t="shared" ref="EH14" si="178">IF(DG14="N/A","N/A",IF(DG14="PMC","PMC",IF(DG14="PMPF","PMPF",((1+DG14)*(1-BE14)/(1-CF14))-1)))</f>
        <v>N/A</v>
      </c>
      <c r="EI14" s="131" t="str">
        <f t="shared" ref="EI14" si="179">IF(DH14="N/A","N/A",IF(DH14="PMC","PMC",IF(DH14="PMPF","PMPF",((1+DH14)*(1-BF14)/(1-CG14))-1)))</f>
        <v>N/A</v>
      </c>
      <c r="EJ14" s="131" t="str">
        <f t="shared" ref="EJ14" si="180">IF(DI14="N/A","N/A",IF(DI14="PMC","PMC",IF(DI14="PMPF","PMPF",((1+DI14)*(1-BG14)/(1-CH14))-1)))</f>
        <v>N/A</v>
      </c>
      <c r="EK14" s="131" t="str">
        <f t="shared" ref="EK14" si="181">IF(DJ14="N/A","N/A",IF(DJ14="PMC","PMC",IF(DJ14="PMPF","PMPF",((1+DJ14)*(1-BH14)/(1-CI14))-1)))</f>
        <v>N/A</v>
      </c>
      <c r="EL14" s="131" t="str">
        <f t="shared" ref="EL14" si="182">IF(DK14="N/A","N/A",IF(DK14="PMC","PMC",IF(DK14="PMPF","PMPF",((1+DK14)*(1-BI14)/(1-CJ14))-1)))</f>
        <v>N/A</v>
      </c>
      <c r="EM14" s="131">
        <f t="shared" ref="EM14" si="183">IF(DL14="N/A","N/A",IF(DL14="PMC","PMC",IF(DL14="PMPF","PMPF",((1+DL14)*(1-BJ14)/(1-CK14))-1)))</f>
        <v>0.33000000000000029</v>
      </c>
      <c r="EN14" s="131">
        <f t="shared" ref="EN14" si="184">IF(DM14="N/A","N/A",IF(DM14="PMC","PMC",IF(DM14="PMPF","PMPF",((1+DM14)*(1-BK14)/(1-CL14))-1)))</f>
        <v>0.38506024096385549</v>
      </c>
      <c r="EO14" s="131" t="str">
        <f t="shared" ref="EO14" si="185">DN14</f>
        <v>N/A</v>
      </c>
      <c r="EP14" s="131" t="str">
        <f t="shared" ref="EP14" si="186">IF(DO14="N/A","N/A",IF(DO14="PMC","PMC",IF(DO14="PMPF","PMPF",((1+DO14)*(1-BM14)/(1-CN14))-1)))</f>
        <v>N/A</v>
      </c>
      <c r="EQ14" s="131" t="str">
        <f t="shared" ref="EQ14" si="187">IF(DP14="N/A","N/A",IF(DP14="PMC","PMC",IF(DP14="PMPF","PMPF",((1+DP14)*(1-BN14)/(1-CO14))-1)))</f>
        <v>N/A</v>
      </c>
      <c r="ER14" s="131" t="str">
        <f>DQ14</f>
        <v>N/A</v>
      </c>
      <c r="ES14" s="131" t="str">
        <f t="shared" ref="ES14" si="188">IF(DR14="N/A","N/A",IF(DR14="PMC","PMC",IF(DR14="PMPF","PMPF",((1+DR14)*(1-BP14)/(1-CQ14))-1)))</f>
        <v>N/A</v>
      </c>
      <c r="ET14" s="131" t="str">
        <f t="shared" ref="ET14" si="189">IF(DS14="N/A","N/A",IF(DS14="PMC","PMC",IF(DS14="PMPF","PMPF",((1+DS14)*(1-BQ14)/(1-CR14))-1)))</f>
        <v>N/A</v>
      </c>
      <c r="EU14" s="131" t="str">
        <f t="shared" ref="EU14" si="190">IF(DT14="N/A","N/A",IF(DT14="PMC","PMC",IF(DT14="PMPF","PMPF",((1+DT14)*(1-BR14)/(1-CS14))-1)))</f>
        <v>N/A</v>
      </c>
      <c r="EV14" s="131" t="str">
        <f t="shared" ref="EV14" si="191">IF(DU14="N/A","N/A",IF(DU14="PMC","PMC",IF(DU14="PMPF","PMPF",((1+DU14)*(1-BS14)/(1-CT14))-1)))</f>
        <v>N/A</v>
      </c>
      <c r="EW14" s="131" t="str">
        <f t="shared" ref="EW14" si="192">IF(DV14="N/A","N/A",IF(DV14="PMC","PMC",IF(DV14="PMPF","PMPF",((1+DV14)*(1-BT14)/(1-CU14))-1)))</f>
        <v>N/A</v>
      </c>
      <c r="EX14" s="131" t="str">
        <f t="shared" ref="EX14" si="193">IF(DW14="N/A","N/A",IF(DW14="PMC","PMC",IF(DW14="PMPF","PMPF",((1+DW14)*(1-BU14)/(1-CV14))-1)))</f>
        <v>N/A</v>
      </c>
      <c r="EY14" s="131" t="str">
        <f t="shared" ref="EY14" si="194">IF(DX14="N/A","N/A",IF(DX14="PMC","PMC",IF(DX14="PMPF","PMPF",((1+DX14)*(1-BV14)/(1-CW14))-1)))</f>
        <v>N/A</v>
      </c>
      <c r="EZ14" s="131" t="str">
        <f t="shared" ref="EZ14" si="195">IF(DY14="N/A","N/A",IF(DY14="PMC","PMC",IF(DY14="PMPF","PMPF",((1+DY14)*(1-BW14)/(1-CX14))-1)))</f>
        <v>N/A</v>
      </c>
      <c r="FA14" s="131" t="str">
        <f t="shared" ref="FA14" si="196">IF(DZ14="N/A","N/A",IF(DZ14="PMC","PMC",IF(DZ14="PMPF","PMPF",((1+DZ14)*(1-BX14)/(1-CY14))-1)))</f>
        <v>N/A</v>
      </c>
      <c r="FB14" s="131" t="str">
        <f t="shared" ref="FB14" si="197">IF(EA14="N/A","N/A",IF(EA14="PMC","PMC",IF(EA14="PMPF","PMPF",((1+EA14)*(1-BY14)/(1-CZ14))-1)))</f>
        <v>N/A</v>
      </c>
      <c r="FC14" s="131" t="str">
        <f t="shared" ref="FC14" si="198">IF(EB14="N/A","N/A",IF(EB14="PMC","PMC",IF(EB14="PMPF","PMPF",((1+EB14)*(1-BZ14)/(1-DA14))-1)))</f>
        <v>N/A</v>
      </c>
      <c r="FD14" s="132">
        <f t="shared" ref="FD14" si="199">1-((1-Y14)/(1-AZ14))</f>
        <v>0.15624999999999989</v>
      </c>
      <c r="FE14" s="132">
        <f t="shared" ref="FE14" si="200">1-((1-Z14)/(1-BA14))</f>
        <v>0.17187499999999989</v>
      </c>
      <c r="FF14" s="132">
        <f t="shared" ref="FF14" si="201">1-((1-AA14)/(1-BB14))</f>
        <v>0.16666666666666663</v>
      </c>
      <c r="FG14" s="132">
        <f t="shared" ref="FG14" si="202">1-((1-AB14)/(1-BC14))</f>
        <v>0.14583333333333326</v>
      </c>
      <c r="FH14" s="132">
        <f t="shared" ref="FH14" si="203">1-((1-AC14)/(1-BD14))</f>
        <v>0.17187499999999989</v>
      </c>
      <c r="FI14" s="132">
        <f t="shared" ref="FI14" si="204">1-((1-AD14)/(1-BE14))</f>
        <v>0.16666666666666663</v>
      </c>
      <c r="FJ14" s="132">
        <f t="shared" ref="FJ14" si="205">1-((1-AE14)/(1-BF14))</f>
        <v>0.13541666666666663</v>
      </c>
      <c r="FK14" s="132">
        <f t="shared" ref="FK14" si="206">1-((1-AF14)/(1-BG14))</f>
        <v>0.13541666666666663</v>
      </c>
      <c r="FL14" s="132">
        <f t="shared" ref="FL14" si="207">1-((1-AG14)/(1-BH14))</f>
        <v>0.15624999999999989</v>
      </c>
      <c r="FM14" s="132">
        <f t="shared" ref="FM14" si="208">1-((1-AH14)/(1-BI14))</f>
        <v>0.19791666666666663</v>
      </c>
      <c r="FN14" s="132">
        <f t="shared" ref="FN14" si="209">1-((1-AI14)/(1-BJ14))</f>
        <v>0</v>
      </c>
      <c r="FO14" s="132">
        <f t="shared" ref="FO14" si="210">1-((1-AJ14)/(1-BK14))</f>
        <v>0.13541666666666663</v>
      </c>
      <c r="FP14" s="132">
        <f t="shared" ref="FP14" si="211">1-((1-AK14)/(1-BL14))</f>
        <v>0.13541666666666663</v>
      </c>
      <c r="FQ14" s="132">
        <f t="shared" ref="FQ14" si="212">1-((1-AL14)/(1-BM14))</f>
        <v>0.15624999999999989</v>
      </c>
      <c r="FR14" s="132">
        <f t="shared" ref="FR14" si="213">1-((1-AM14)/(1-BN14))</f>
        <v>0.16666666666666663</v>
      </c>
      <c r="FS14" s="132">
        <f t="shared" ref="FS14" si="214">1-((1-AN14)/(1-BO14))</f>
        <v>0.17187499999999989</v>
      </c>
      <c r="FT14" s="132">
        <f t="shared" ref="FT14" si="215">1-((1-AO14)/(1-BP14))</f>
        <v>0.19270833333333326</v>
      </c>
      <c r="FU14" s="132">
        <f t="shared" ref="FU14" si="216">1-((1-AP14)/(1-BQ14))</f>
        <v>0.16145833333333337</v>
      </c>
      <c r="FV14" s="132">
        <f t="shared" ref="FV14" si="217">1-((1-AQ14)/(1-BR14))</f>
        <v>0.18749999999999989</v>
      </c>
      <c r="FW14" s="132">
        <f t="shared" ref="FW14" si="218">1-((1-AR14)/(1-BS14))</f>
        <v>0.16666666666666663</v>
      </c>
      <c r="FX14" s="132">
        <f t="shared" ref="FX14" si="219">1-((1-AS14)/(1-BT14))</f>
        <v>0.16145833333333337</v>
      </c>
      <c r="FY14" s="132">
        <f t="shared" ref="FY14" si="220">1-((1-AT14)/(1-BU14))</f>
        <v>0.16666666666666663</v>
      </c>
      <c r="FZ14" s="132">
        <f t="shared" ref="FZ14" si="221">1-((1-AU14)/(1-BV14))</f>
        <v>0.13541666666666663</v>
      </c>
      <c r="GA14" s="132">
        <f t="shared" ref="GA14" si="222">1-((1-AV14)/(1-BW14))</f>
        <v>0.13541666666666663</v>
      </c>
      <c r="GB14" s="132">
        <f t="shared" ref="GB14" si="223">1-((1-AW14)/(1-BX14))</f>
        <v>0.16666666666666663</v>
      </c>
      <c r="GC14" s="132">
        <f t="shared" ref="GC14" si="224">1-((1-AX14)/(1-BY14))</f>
        <v>0.14583333333333326</v>
      </c>
      <c r="GD14" s="132">
        <f t="shared" ref="GD14" si="225">1-((1-AY14)/(1-BZ14))</f>
        <v>0.16666666666666663</v>
      </c>
      <c r="GE14" s="100">
        <f>VLOOKUP($C14,'Preços 18%'!$B:$G,6,0)*IF($M14="Positiva",HLOOKUP(Y14,'Fatores PF (não CMED)'!$B$3:$P$15,MATCH("POSITIVA - POSITIVA",'Fatores PF (não CMED)'!$B$3:$B$15,0),0),IF($M14="Negativa",HLOOKUP(Y14,'Fatores PF (não CMED)'!$B$3:$P$15,MATCH("NEGATIVA - NEGATIVA",'Fatores PF (não CMED)'!$B$3:$B$15,0),0),IF($M14="Neutra",HLOOKUP(Y14,'Fatores PF (não CMED)'!$B$3:$P$15,MATCH("NEUTRA - NEUTRA",'Fatores PF (não CMED)'!$B$3:$B$15,0),0),"")))</f>
        <v>59.578161060000006</v>
      </c>
      <c r="GF14" s="100">
        <f>VLOOKUP($C14,'Preços 18%'!$B:$G,6,0)*IF($M14="Positiva",HLOOKUP(Z14,'Fatores PF (não CMED)'!$B$3:$P$15,MATCH("POSITIVA - POSITIVA",'Fatores PF (não CMED)'!$B$3:$B$15,0),0),IF($M14="Negativa",HLOOKUP(Z14,'Fatores PF (não CMED)'!$B$3:$P$15,MATCH("NEGATIVA - NEGATIVA",'Fatores PF (não CMED)'!$B$3:$B$15,0),0),IF($M14="Neutra",HLOOKUP(Z14,'Fatores PF (não CMED)'!$B$3:$P$15,MATCH("NEUTRA - NEUTRA",'Fatores PF (não CMED)'!$B$3:$B$15,0),0),"")))</f>
        <v>60.881317706368385</v>
      </c>
      <c r="GG14" s="100">
        <f>VLOOKUP($C14,'Preços 18%'!$B:$G,6,0)*IF($M14="Positiva",HLOOKUP(AA14,'Fatores PF (não CMED)'!$B$3:$P$15,MATCH("POSITIVA - POSITIVA",'Fatores PF (não CMED)'!$B$3:$B$15,0),0),IF($M14="Negativa",HLOOKUP(AA14,'Fatores PF (não CMED)'!$B$3:$P$15,MATCH("NEGATIVA - NEGATIVA",'Fatores PF (não CMED)'!$B$3:$B$15,0),0),IF($M14="Neutra",HLOOKUP(AA14,'Fatores PF (não CMED)'!$B$3:$P$15,MATCH("NEUTRA - NEUTRA",'Fatores PF (não CMED)'!$B$3:$B$15,0),0),"")))</f>
        <v>60.440640480000006</v>
      </c>
      <c r="GH14" s="100">
        <f>VLOOKUP($C14,'Preços 18%'!$B:$G,6,0)*IF($M14="Positiva",HLOOKUP(AB14,'Fatores PF (não CMED)'!$B$3:$P$15,MATCH("POSITIVA - POSITIVA",'Fatores PF (não CMED)'!$B$3:$B$15,0),0),IF($M14="Negativa",HLOOKUP(AB14,'Fatores PF (não CMED)'!$B$3:$P$15,MATCH("NEGATIVA - NEGATIVA",'Fatores PF (não CMED)'!$B$3:$B$15,0),0),IF($M14="Neutra",HLOOKUP(AB14,'Fatores PF (não CMED)'!$B$3:$P$15,MATCH("NEUTRA - NEUTRA",'Fatores PF (não CMED)'!$B$3:$B$15,0),0),"")))</f>
        <v>58.74</v>
      </c>
      <c r="GI14" s="100">
        <f>VLOOKUP($C14,'Preços 18%'!$B:$G,6,0)*IF($M14="Positiva",HLOOKUP(AC14,'Fatores PF (não CMED)'!$B$3:$P$15,MATCH("POSITIVA - POSITIVA",'Fatores PF (não CMED)'!$B$3:$B$15,0),0),IF($M14="Negativa",HLOOKUP(AC14,'Fatores PF (não CMED)'!$B$3:$P$15,MATCH("NEGATIVA - NEGATIVA",'Fatores PF (não CMED)'!$B$3:$B$15,0),0),IF($M14="Neutra",HLOOKUP(AC14,'Fatores PF (não CMED)'!$B$3:$P$15,MATCH("NEUTRA - NEUTRA",'Fatores PF (não CMED)'!$B$3:$B$15,0),0),"")))</f>
        <v>60.881317706368385</v>
      </c>
      <c r="GJ14" s="100">
        <f>VLOOKUP($C14,'Preços 18%'!$B:$G,6,0)*IF($M14="Positiva",HLOOKUP(AD14,'Fatores PF (não CMED)'!$B$3:$P$15,MATCH("POSITIVA - POSITIVA",'Fatores PF (não CMED)'!$B$3:$B$15,0),0),IF($M14="Negativa",HLOOKUP(AD14,'Fatores PF (não CMED)'!$B$3:$P$15,MATCH("NEGATIVA - NEGATIVA",'Fatores PF (não CMED)'!$B$3:$B$15,0),0),IF($M14="Neutra",HLOOKUP(AD14,'Fatores PF (não CMED)'!$B$3:$P$15,MATCH("NEUTRA - NEUTRA",'Fatores PF (não CMED)'!$B$3:$B$15,0),0),"")))</f>
        <v>60.440640480000006</v>
      </c>
      <c r="GK14" s="100">
        <f>VLOOKUP($C14,'Preços 18%'!$B:$G,6,0)*IF($M14="Positiva",HLOOKUP(AE14,'Fatores PF (não CMED)'!$B$3:$P$15,MATCH("POSITIVA - POSITIVA",'Fatores PF (não CMED)'!$B$3:$B$15,0),0),IF($M14="Negativa",HLOOKUP(AE14,'Fatores PF (não CMED)'!$B$3:$P$15,MATCH("NEGATIVA - NEGATIVA",'Fatores PF (não CMED)'!$B$3:$B$15,0),0),IF($M14="Neutra",HLOOKUP(AE14,'Fatores PF (não CMED)'!$B$3:$P$15,MATCH("NEUTRA - NEUTRA",'Fatores PF (não CMED)'!$B$3:$B$15,0),0),"")))</f>
        <v>57.925158719999999</v>
      </c>
      <c r="GL14" s="100">
        <f>VLOOKUP($C14,'Preços 18%'!$B:$G,6,0)*IF($M14="Positiva",HLOOKUP(AF14,'Fatores PF (não CMED)'!$B$3:$P$15,MATCH("POSITIVA - POSITIVA",'Fatores PF (não CMED)'!$B$3:$B$15,0),0),IF($M14="Negativa",HLOOKUP(AF14,'Fatores PF (não CMED)'!$B$3:$P$15,MATCH("NEGATIVA - NEGATIVA",'Fatores PF (não CMED)'!$B$3:$B$15,0),0),IF($M14="Neutra",HLOOKUP(AF14,'Fatores PF (não CMED)'!$B$3:$P$15,MATCH("NEUTRA - NEUTRA",'Fatores PF (não CMED)'!$B$3:$B$15,0),0),"")))</f>
        <v>57.925158719999999</v>
      </c>
      <c r="GM14" s="100">
        <f>VLOOKUP($C14,'Preços 18%'!$B:$G,6,0)*IF($M14="Positiva",HLOOKUP(AG14,'Fatores PF (não CMED)'!$B$3:$P$15,MATCH("POSITIVA - POSITIVA",'Fatores PF (não CMED)'!$B$3:$B$15,0),0),IF($M14="Negativa",HLOOKUP(AG14,'Fatores PF (não CMED)'!$B$3:$P$15,MATCH("NEGATIVA - NEGATIVA",'Fatores PF (não CMED)'!$B$3:$B$15,0),0),IF($M14="Neutra",HLOOKUP(AG14,'Fatores PF (não CMED)'!$B$3:$P$15,MATCH("NEUTRA - NEUTRA",'Fatores PF (não CMED)'!$B$3:$B$15,0),0),"")))</f>
        <v>59.578161060000006</v>
      </c>
      <c r="GN14" s="100">
        <f>VLOOKUP($C14,'Preços 18%'!$B:$G,6,0)*IF($M14="Positiva",HLOOKUP(AH14,'Fatores PF (não CMED)'!$B$3:$P$15,MATCH("POSITIVA - POSITIVA",'Fatores PF (não CMED)'!$B$3:$B$15,0),0),IF($M14="Negativa",HLOOKUP(AH14,'Fatores PF (não CMED)'!$B$3:$P$15,MATCH("NEGATIVA - NEGATIVA",'Fatores PF (não CMED)'!$B$3:$B$15,0),0),IF($M14="Neutra",HLOOKUP(AH14,'Fatores PF (não CMED)'!$B$3:$P$15,MATCH("NEUTRA - NEUTRA",'Fatores PF (não CMED)'!$B$3:$B$15,0),0),"")))</f>
        <v>63.185032020000008</v>
      </c>
      <c r="GO14" s="100">
        <f>VLOOKUP($C14,'Preços 18%'!$B:$G,6,0)*IF($M14="Positiva",HLOOKUP(AI14,'Fatores PF (não CMED)'!$B$3:$P$15,MATCH("POSITIVA - POSITIVA",'Fatores PF (não CMED)'!$B$3:$B$15,0),0),IF($M14="Negativa",HLOOKUP(AI14,'Fatores PF (não CMED)'!$B$3:$P$15,MATCH("NEGATIVA - NEGATIVA",'Fatores PF (não CMED)'!$B$3:$B$15,0),0),IF($M14="Neutra",HLOOKUP(AI14,'Fatores PF (não CMED)'!$B$3:$P$15,MATCH("NEUTRA - NEUTRA",'Fatores PF (não CMED)'!$B$3:$B$15,0),0),"")))</f>
        <v>58.74</v>
      </c>
      <c r="GP14" s="100">
        <f>VLOOKUP($C14,'Preços 18%'!$B:$G,6,0)*IF($M14="Positiva",HLOOKUP(AJ14,'Fatores PF (não CMED)'!$B$3:$P$15,MATCH("POSITIVA - POSITIVA",'Fatores PF (não CMED)'!$B$3:$B$15,0),0),IF($M14="Negativa",HLOOKUP(AJ14,'Fatores PF (não CMED)'!$B$3:$P$15,MATCH("NEGATIVA - NEGATIVA",'Fatores PF (não CMED)'!$B$3:$B$15,0),0),IF($M14="Neutra",HLOOKUP(AJ14,'Fatores PF (não CMED)'!$B$3:$P$15,MATCH("NEUTRA - NEUTRA",'Fatores PF (não CMED)'!$B$3:$B$15,0),0),"")))</f>
        <v>57.925158719999999</v>
      </c>
      <c r="GQ14" s="100">
        <f>VLOOKUP($C14,'Preços 18%'!$B:$G,6,0)*IF($M14="Positiva",HLOOKUP(AK14,'Fatores PF (não CMED)'!$B$3:$P$15,MATCH("POSITIVA - POSITIVA",'Fatores PF (não CMED)'!$B$3:$B$15,0),0),IF($M14="Negativa",HLOOKUP(AK14,'Fatores PF (não CMED)'!$B$3:$P$15,MATCH("NEGATIVA - NEGATIVA",'Fatores PF (não CMED)'!$B$3:$B$15,0),0),IF($M14="Neutra",HLOOKUP(AK14,'Fatores PF (não CMED)'!$B$3:$P$15,MATCH("NEUTRA - NEUTRA",'Fatores PF (não CMED)'!$B$3:$B$15,0),0),"")))</f>
        <v>57.925158719999999</v>
      </c>
      <c r="GR14" s="100">
        <f>VLOOKUP($C14,'Preços 18%'!$B:$G,6,0)*IF($M14="Positiva",HLOOKUP(AL14,'Fatores PF (não CMED)'!$B$3:$P$15,MATCH("POSITIVA - POSITIVA",'Fatores PF (não CMED)'!$B$3:$B$15,0),0),IF($M14="Negativa",HLOOKUP(AL14,'Fatores PF (não CMED)'!$B$3:$P$15,MATCH("NEGATIVA - NEGATIVA",'Fatores PF (não CMED)'!$B$3:$B$15,0),0),IF($M14="Neutra",HLOOKUP(AL14,'Fatores PF (não CMED)'!$B$3:$P$15,MATCH("NEUTRA - NEUTRA",'Fatores PF (não CMED)'!$B$3:$B$15,0),0),"")))</f>
        <v>59.578161060000006</v>
      </c>
      <c r="GS14" s="100">
        <f>VLOOKUP($C14,'Preços 18%'!$B:$G,6,0)*IF($M14="Positiva",HLOOKUP(AM14,'Fatores PF (não CMED)'!$B$3:$P$15,MATCH("POSITIVA - POSITIVA",'Fatores PF (não CMED)'!$B$3:$B$15,0),0),IF($M14="Negativa",HLOOKUP(AM14,'Fatores PF (não CMED)'!$B$3:$P$15,MATCH("NEGATIVA - NEGATIVA",'Fatores PF (não CMED)'!$B$3:$B$15,0),0),IF($M14="Neutra",HLOOKUP(AM14,'Fatores PF (não CMED)'!$B$3:$P$15,MATCH("NEUTRA - NEUTRA",'Fatores PF (não CMED)'!$B$3:$B$15,0),0),"")))</f>
        <v>60.440640480000006</v>
      </c>
      <c r="GT14" s="100">
        <f>VLOOKUP($C14,'Preços 18%'!$B:$G,6,0)*IF($M14="Positiva",HLOOKUP(AN14,'Fatores PF (não CMED)'!$B$3:$P$15,MATCH("POSITIVA - POSITIVA",'Fatores PF (não CMED)'!$B$3:$B$15,0),0),IF($M14="Negativa",HLOOKUP(AN14,'Fatores PF (não CMED)'!$B$3:$P$15,MATCH("NEGATIVA - NEGATIVA",'Fatores PF (não CMED)'!$B$3:$B$15,0),0),IF($M14="Neutra",HLOOKUP(AN14,'Fatores PF (não CMED)'!$B$3:$P$15,MATCH("NEUTRA - NEUTRA",'Fatores PF (não CMED)'!$B$3:$B$15,0),0),"")))</f>
        <v>60.881317706368385</v>
      </c>
      <c r="GU14" s="100">
        <f>VLOOKUP($C14,'Preços 18%'!$B:$G,6,0)*IF($M14="Positiva",HLOOKUP(AO14,'Fatores PF (não CMED)'!$B$3:$P$15,MATCH("POSITIVA - POSITIVA",'Fatores PF (não CMED)'!$B$3:$B$15,0),0),IF($M14="Negativa",HLOOKUP(AO14,'Fatores PF (não CMED)'!$B$3:$P$15,MATCH("NEGATIVA - NEGATIVA",'Fatores PF (não CMED)'!$B$3:$B$15,0),0),IF($M14="Neutra",HLOOKUP(AO14,'Fatores PF (não CMED)'!$B$3:$P$15,MATCH("NEUTRA - NEUTRA",'Fatores PF (não CMED)'!$B$3:$B$15,0),0),"")))</f>
        <v>62.710412820000002</v>
      </c>
      <c r="GV14" s="100">
        <f>VLOOKUP($C14,'Preços 18%'!$B:$G,6,0)*IF($M14="Positiva",HLOOKUP(AP14,'Fatores PF (não CMED)'!$B$3:$P$15,MATCH("POSITIVA - POSITIVA",'Fatores PF (não CMED)'!$B$3:$B$15,0),0),IF($M14="Negativa",HLOOKUP(AP14,'Fatores PF (não CMED)'!$B$3:$P$15,MATCH("NEGATIVA - NEGATIVA",'Fatores PF (não CMED)'!$B$3:$B$15,0),0),IF($M14="Neutra",HLOOKUP(AP14,'Fatores PF (não CMED)'!$B$3:$P$15,MATCH("NEUTRA - NEUTRA",'Fatores PF (não CMED)'!$B$3:$B$15,0),0),"")))</f>
        <v>60.006258180000003</v>
      </c>
      <c r="GW14" s="100">
        <f>VLOOKUP($C14,'Preços 18%'!$B:$G,6,0)*IF($M14="Positiva",HLOOKUP(AQ14,'Fatores PF (não CMED)'!$B$3:$P$15,MATCH("POSITIVA - POSITIVA",'Fatores PF (não CMED)'!$B$3:$B$15,0),0),IF($M14="Negativa",HLOOKUP(AQ14,'Fatores PF (não CMED)'!$B$3:$P$15,MATCH("NEGATIVA - NEGATIVA",'Fatores PF (não CMED)'!$B$3:$B$15,0),0),IF($M14="Neutra",HLOOKUP(AQ14,'Fatores PF (não CMED)'!$B$3:$P$15,MATCH("NEUTRA - NEUTRA",'Fatores PF (não CMED)'!$B$3:$B$15,0),0),"")))</f>
        <v>62.242901160000002</v>
      </c>
      <c r="GX14" s="100">
        <f>VLOOKUP($C14,'Preços 18%'!$B:$G,6,0)*IF($M14="Positiva",HLOOKUP(AR14,'Fatores PF (não CMED)'!$B$3:$P$15,MATCH("POSITIVA - POSITIVA",'Fatores PF (não CMED)'!$B$3:$B$15,0),0),IF($M14="Negativa",HLOOKUP(AR14,'Fatores PF (não CMED)'!$B$3:$P$15,MATCH("NEGATIVA - NEGATIVA",'Fatores PF (não CMED)'!$B$3:$B$15,0),0),IF($M14="Neutra",HLOOKUP(AR14,'Fatores PF (não CMED)'!$B$3:$P$15,MATCH("NEUTRA - NEUTRA",'Fatores PF (não CMED)'!$B$3:$B$15,0),0),"")))</f>
        <v>60.440640480000006</v>
      </c>
      <c r="GY14" s="100">
        <f>VLOOKUP($C14,'Preços 18%'!$B:$G,6,0)*IF($M14="Positiva",HLOOKUP(AS14,'Fatores PF (não CMED)'!$B$3:$P$15,MATCH("POSITIVA - POSITIVA",'Fatores PF (não CMED)'!$B$3:$B$15,0),0),IF($M14="Negativa",HLOOKUP(AS14,'Fatores PF (não CMED)'!$B$3:$P$15,MATCH("NEGATIVA - NEGATIVA",'Fatores PF (não CMED)'!$B$3:$B$15,0),0),IF($M14="Neutra",HLOOKUP(AS14,'Fatores PF (não CMED)'!$B$3:$P$15,MATCH("NEUTRA - NEUTRA",'Fatores PF (não CMED)'!$B$3:$B$15,0),0),"")))</f>
        <v>60.006258180000003</v>
      </c>
      <c r="GZ14" s="100">
        <f>VLOOKUP($C14,'Preços 18%'!$B:$G,6,0)*IF($M14="Positiva",HLOOKUP(AT14,'Fatores PF (não CMED)'!$B$3:$P$15,MATCH("POSITIVA - POSITIVA",'Fatores PF (não CMED)'!$B$3:$B$15,0),0),IF($M14="Negativa",HLOOKUP(AT14,'Fatores PF (não CMED)'!$B$3:$P$15,MATCH("NEGATIVA - NEGATIVA",'Fatores PF (não CMED)'!$B$3:$B$15,0),0),IF($M14="Neutra",HLOOKUP(AT14,'Fatores PF (não CMED)'!$B$3:$P$15,MATCH("NEUTRA - NEUTRA",'Fatores PF (não CMED)'!$B$3:$B$15,0),0),"")))</f>
        <v>60.440640480000006</v>
      </c>
      <c r="HA14" s="100">
        <f>VLOOKUP($C14,'Preços 18%'!$B:$G,6,0)*IF($M14="Positiva",HLOOKUP(AU14,'Fatores PF (não CMED)'!$B$3:$P$15,MATCH("POSITIVA - POSITIVA",'Fatores PF (não CMED)'!$B$3:$B$15,0),0),IF($M14="Negativa",HLOOKUP(AU14,'Fatores PF (não CMED)'!$B$3:$P$15,MATCH("NEGATIVA - NEGATIVA",'Fatores PF (não CMED)'!$B$3:$B$15,0),0),IF($M14="Neutra",HLOOKUP(AU14,'Fatores PF (não CMED)'!$B$3:$P$15,MATCH("NEUTRA - NEUTRA",'Fatores PF (não CMED)'!$B$3:$B$15,0),0),"")))</f>
        <v>57.925158719999999</v>
      </c>
      <c r="HB14" s="100">
        <f>VLOOKUP($C14,'Preços 18%'!$B:$G,6,0)*IF($M14="Positiva",HLOOKUP(AV14,'Fatores PF (não CMED)'!$B$3:$P$15,MATCH("POSITIVA - POSITIVA",'Fatores PF (não CMED)'!$B$3:$B$15,0),0),IF($M14="Negativa",HLOOKUP(AV14,'Fatores PF (não CMED)'!$B$3:$P$15,MATCH("NEGATIVA - NEGATIVA",'Fatores PF (não CMED)'!$B$3:$B$15,0),0),IF($M14="Neutra",HLOOKUP(AV14,'Fatores PF (não CMED)'!$B$3:$P$15,MATCH("NEUTRA - NEUTRA",'Fatores PF (não CMED)'!$B$3:$B$15,0),0),"")))</f>
        <v>57.925158719999999</v>
      </c>
      <c r="HC14" s="100">
        <f>VLOOKUP($C14,'Preços 18%'!$B:$G,6,0)*IF($M14="Positiva",HLOOKUP(AW14,'Fatores PF (não CMED)'!$B$3:$P$15,MATCH("POSITIVA - POSITIVA",'Fatores PF (não CMED)'!$B$3:$B$15,0),0),IF($M14="Negativa",HLOOKUP(AW14,'Fatores PF (não CMED)'!$B$3:$P$15,MATCH("NEGATIVA - NEGATIVA",'Fatores PF (não CMED)'!$B$3:$B$15,0),0),IF($M14="Neutra",HLOOKUP(AW14,'Fatores PF (não CMED)'!$B$3:$P$15,MATCH("NEUTRA - NEUTRA",'Fatores PF (não CMED)'!$B$3:$B$15,0),0),"")))</f>
        <v>60.440640480000006</v>
      </c>
      <c r="HD14" s="100">
        <f>VLOOKUP($C14,'Preços 18%'!$B:$G,6,0)*IF($M14="Positiva",HLOOKUP(AX14,'Fatores PF (não CMED)'!$B$3:$P$15,MATCH("POSITIVA - POSITIVA",'Fatores PF (não CMED)'!$B$3:$B$15,0),0),IF($M14="Negativa",HLOOKUP(AX14,'Fatores PF (não CMED)'!$B$3:$P$15,MATCH("NEGATIVA - NEGATIVA",'Fatores PF (não CMED)'!$B$3:$B$15,0),0),IF($M14="Neutra",HLOOKUP(AX14,'Fatores PF (não CMED)'!$B$3:$P$15,MATCH("NEUTRA - NEUTRA",'Fatores PF (não CMED)'!$B$3:$B$15,0),0),"")))</f>
        <v>58.74</v>
      </c>
      <c r="HE14" s="100">
        <f>VLOOKUP($C14,'Preços 18%'!$B:$G,6,0)*IF($M14="Positiva",HLOOKUP(AY14,'Fatores PF (não CMED)'!$B$3:$P$15,MATCH("POSITIVA - POSITIVA",'Fatores PF (não CMED)'!$B$3:$B$15,0),0),IF($M14="Negativa",HLOOKUP(AY14,'Fatores PF (não CMED)'!$B$3:$P$15,MATCH("NEGATIVA - NEGATIVA",'Fatores PF (não CMED)'!$B$3:$B$15,0),0),IF($M14="Neutra",HLOOKUP(AY14,'Fatores PF (não CMED)'!$B$3:$P$15,MATCH("NEUTRA - NEUTRA",'Fatores PF (não CMED)'!$B$3:$B$15,0),0),"")))</f>
        <v>60.440640480000006</v>
      </c>
      <c r="HF14" s="100" t="s">
        <v>369</v>
      </c>
      <c r="HG14" s="100" t="s">
        <v>369</v>
      </c>
      <c r="HH14" s="100" t="s">
        <v>369</v>
      </c>
      <c r="HI14" s="100" t="s">
        <v>369</v>
      </c>
      <c r="HJ14" s="100" t="s">
        <v>369</v>
      </c>
      <c r="HK14" s="100" t="s">
        <v>369</v>
      </c>
      <c r="HL14" s="100" t="s">
        <v>369</v>
      </c>
      <c r="HM14" s="100" t="s">
        <v>369</v>
      </c>
      <c r="HN14" s="100" t="s">
        <v>369</v>
      </c>
      <c r="HO14" s="100" t="s">
        <v>369</v>
      </c>
      <c r="HP14" s="100" t="s">
        <v>369</v>
      </c>
      <c r="HQ14" s="100" t="s">
        <v>369</v>
      </c>
      <c r="HR14" s="100" t="s">
        <v>369</v>
      </c>
      <c r="HS14" s="100" t="s">
        <v>369</v>
      </c>
      <c r="HT14" s="100" t="s">
        <v>369</v>
      </c>
      <c r="HU14" s="100" t="s">
        <v>369</v>
      </c>
      <c r="HV14" s="100" t="s">
        <v>369</v>
      </c>
      <c r="HW14" s="100" t="s">
        <v>369</v>
      </c>
      <c r="HX14" s="100" t="s">
        <v>369</v>
      </c>
      <c r="HY14" s="100" t="s">
        <v>369</v>
      </c>
      <c r="HZ14" s="100" t="s">
        <v>369</v>
      </c>
      <c r="IA14" s="100" t="s">
        <v>369</v>
      </c>
      <c r="IB14" s="100" t="s">
        <v>369</v>
      </c>
      <c r="IC14" s="100" t="s">
        <v>369</v>
      </c>
      <c r="ID14" s="100" t="s">
        <v>369</v>
      </c>
      <c r="IE14" s="100" t="s">
        <v>369</v>
      </c>
      <c r="IF14" s="100" t="s">
        <v>369</v>
      </c>
      <c r="IG14" s="132">
        <f t="shared" si="100"/>
        <v>0.13541666666666663</v>
      </c>
      <c r="IH14" s="132">
        <f t="shared" si="17"/>
        <v>0.14583333333333326</v>
      </c>
      <c r="II14" s="132">
        <f t="shared" si="17"/>
        <v>0.15624999999999989</v>
      </c>
      <c r="IJ14" s="132">
        <f t="shared" si="17"/>
        <v>0.16145833333333337</v>
      </c>
      <c r="IK14" s="132">
        <f t="shared" si="17"/>
        <v>0.16666666666666663</v>
      </c>
      <c r="IL14" s="132">
        <f t="shared" si="17"/>
        <v>0.17187499999999989</v>
      </c>
      <c r="IM14" s="132">
        <f t="shared" si="17"/>
        <v>0.18749999999999989</v>
      </c>
      <c r="IN14" s="132">
        <f t="shared" si="17"/>
        <v>0.19270833333333326</v>
      </c>
      <c r="IO14" s="132">
        <f t="shared" si="17"/>
        <v>0.19791666666666663</v>
      </c>
      <c r="IP14" s="132">
        <f t="shared" si="101"/>
        <v>0.15624999999999989</v>
      </c>
      <c r="IQ14" s="132">
        <f t="shared" si="102"/>
        <v>0</v>
      </c>
      <c r="IR14" s="132">
        <f t="shared" si="103"/>
        <v>0.14583333333333326</v>
      </c>
      <c r="IS14" s="132">
        <f t="shared" si="17"/>
        <v>0.14583333333333326</v>
      </c>
      <c r="IT14" s="132">
        <f t="shared" si="17"/>
        <v>0.15624999999999989</v>
      </c>
      <c r="IU14" s="132">
        <f t="shared" si="17"/>
        <v>0.16145833333333337</v>
      </c>
      <c r="IV14" s="132">
        <f t="shared" si="17"/>
        <v>0.16666666666666663</v>
      </c>
      <c r="IW14" s="100">
        <f>VLOOKUP($C14,'Preços 18%'!$B:$G,6,0)*IF($M14="Positiva",HLOOKUP(IW$5,'Fatores PF (não CMED)'!$B$3:$P$15,MATCH("POSITIVA - POSITIVA",'Fatores PF (não CMED)'!$B$3:$B$15,0),0),IF($M14="Negativa",HLOOKUP(IW$5,'Fatores PF (não CMED)'!$B$3:$P$15,MATCH("NEGATIVA - NEGATIVA",'Fatores PF (não CMED)'!$B$3:$B$15,0),0),IF($M14="Neutra",HLOOKUP(IW$5,'Fatores PF (não CMED)'!$B$3:$P$15,MATCH("NEUTRA - NEUTRA",'Fatores PF (não CMED)'!$B$3:$B$15,0),0),"")))</f>
        <v>46.875342360000005</v>
      </c>
      <c r="IX14" s="100">
        <f>VLOOKUP($C14,'Preços 18%'!$B:$G,6,0)*IF($M14="Positiva",HLOOKUP(IX$5,'Fatores PF (não CMED)'!$B$3:$P$15,MATCH("POSITIVA - POSITIVA",'Fatores PF (não CMED)'!$B$3:$B$15,0),0),IF($M14="Negativa",HLOOKUP(IX$5,'Fatores PF (não CMED)'!$B$3:$P$15,MATCH("NEGATIVA - NEGATIVA",'Fatores PF (não CMED)'!$B$3:$B$15,0),0),IF($M14="Neutra",HLOOKUP(IX$5,'Fatores PF (não CMED)'!$B$3:$P$15,MATCH("NEUTRA - NEUTRA",'Fatores PF (não CMED)'!$B$3:$B$15,0),0),"")))</f>
        <v>54.168559500000001</v>
      </c>
      <c r="IY14" s="100">
        <f>VLOOKUP($C14,'Preços 18%'!$B:$G,6,0)*IF($M14="Positiva",HLOOKUP(IY$5,'Fatores PF (não CMED)'!$B$3:$P$15,MATCH("POSITIVA - POSITIVA",'Fatores PF (não CMED)'!$B$3:$B$15,0),0),IF($M14="Negativa",HLOOKUP(IY$5,'Fatores PF (não CMED)'!$B$3:$P$15,MATCH("NEGATIVA - NEGATIVA",'Fatores PF (não CMED)'!$B$3:$B$15,0),0),IF($M14="Neutra",HLOOKUP(IY$5,'Fatores PF (não CMED)'!$B$3:$P$15,MATCH("NEUTRA - NEUTRA",'Fatores PF (não CMED)'!$B$3:$B$15,0),0),"")))</f>
        <v>57.925158719999999</v>
      </c>
      <c r="IZ14" s="100">
        <f>VLOOKUP($C14,'Preços 18%'!$B:$G,6,0)*IF($M14="Positiva",HLOOKUP(IZ$5,'Fatores PF (não CMED)'!$B$3:$P$15,MATCH("POSITIVA - POSITIVA",'Fatores PF (não CMED)'!$B$3:$B$15,0),0),IF($M14="Negativa",HLOOKUP(IZ$5,'Fatores PF (não CMED)'!$B$3:$P$15,MATCH("NEGATIVA - NEGATIVA",'Fatores PF (não CMED)'!$B$3:$B$15,0),0),IF($M14="Neutra",HLOOKUP(IZ$5,'Fatores PF (não CMED)'!$B$3:$P$15,MATCH("NEUTRA - NEUTRA",'Fatores PF (não CMED)'!$B$3:$B$15,0),0),"")))</f>
        <v>58.329701100000001</v>
      </c>
      <c r="JA14" s="100">
        <f>VLOOKUP($C14,'Preços 18%'!$B:$G,6,0)*IF($M14="Positiva",HLOOKUP(JA$5,'Fatores PF (não CMED)'!$B$3:$P$15,MATCH("POSITIVA - POSITIVA",'Fatores PF (não CMED)'!$B$3:$B$15,0),0),IF($M14="Negativa",HLOOKUP(JA$5,'Fatores PF (não CMED)'!$B$3:$P$15,MATCH("NEGATIVA - NEGATIVA",'Fatores PF (não CMED)'!$B$3:$B$15,0),0),IF($M14="Neutra",HLOOKUP(JA$5,'Fatores PF (não CMED)'!$B$3:$P$15,MATCH("NEUTRA - NEUTRA",'Fatores PF (não CMED)'!$B$3:$B$15,0),0),"")))</f>
        <v>58.74</v>
      </c>
      <c r="JB14" s="100">
        <f>VLOOKUP($C14,'Preços 18%'!$B:$G,6,0)*IF($M14="Positiva",HLOOKUP(JB$5,'Fatores PF (não CMED)'!$B$3:$P$15,MATCH("POSITIVA - POSITIVA",'Fatores PF (não CMED)'!$B$3:$B$15,0),0),IF($M14="Negativa",HLOOKUP(JB$5,'Fatores PF (não CMED)'!$B$3:$P$15,MATCH("NEGATIVA - NEGATIVA",'Fatores PF (não CMED)'!$B$3:$B$15,0),0),IF($M14="Neutra",HLOOKUP(JB$5,'Fatores PF (não CMED)'!$B$3:$P$15,MATCH("NEUTRA - NEUTRA",'Fatores PF (não CMED)'!$B$3:$B$15,0),0),"")))</f>
        <v>59.578161060000006</v>
      </c>
      <c r="JC14" s="100">
        <f>VLOOKUP($C14,'Preços 18%'!$B:$G,6,0)*IF($M14="Positiva",HLOOKUP(JC$5,'Fatores PF (não CMED)'!$B$3:$P$15,MATCH("POSITIVA - POSITIVA",'Fatores PF (não CMED)'!$B$3:$B$15,0),0),IF($M14="Negativa",HLOOKUP(JC$5,'Fatores PF (não CMED)'!$B$3:$P$15,MATCH("NEGATIVA - NEGATIVA",'Fatores PF (não CMED)'!$B$3:$B$15,0),0),IF($M14="Neutra",HLOOKUP(JC$5,'Fatores PF (não CMED)'!$B$3:$P$15,MATCH("NEUTRA - NEUTRA",'Fatores PF (não CMED)'!$B$3:$B$15,0),0),"")))</f>
        <v>60.006258180000003</v>
      </c>
      <c r="JD14" s="100">
        <f>VLOOKUP($C14,'Preços 18%'!$B:$G,6,0)*IF($M14="Positiva",HLOOKUP(JD$5,'Fatores PF (não CMED)'!$B$3:$P$15,MATCH("POSITIVA - POSITIVA",'Fatores PF (não CMED)'!$B$3:$B$15,0),0),IF($M14="Negativa",HLOOKUP(JD$5,'Fatores PF (não CMED)'!$B$3:$P$15,MATCH("NEGATIVA - NEGATIVA",'Fatores PF (não CMED)'!$B$3:$B$15,0),0),IF($M14="Neutra",HLOOKUP(JD$5,'Fatores PF (não CMED)'!$B$3:$P$15,MATCH("NEUTRA - NEUTRA",'Fatores PF (não CMED)'!$B$3:$B$15,0),0),"")))</f>
        <v>60.440640480000006</v>
      </c>
      <c r="JE14" s="100">
        <f>VLOOKUP($C14,'Preços 18%'!$B:$G,6,0)*IF($M14="Positiva",HLOOKUP(JE$5,'Fatores PF (não CMED)'!$B$3:$P$15,MATCH("POSITIVA - POSITIVA",'Fatores PF (não CMED)'!$B$3:$B$15,0),0),IF($M14="Negativa",HLOOKUP(JE$5,'Fatores PF (não CMED)'!$B$3:$P$15,MATCH("NEGATIVA - NEGATIVA",'Fatores PF (não CMED)'!$B$3:$B$15,0),0),IF($M14="Neutra",HLOOKUP(JE$5,'Fatores PF (não CMED)'!$B$3:$P$15,MATCH("NEUTRA - NEUTRA",'Fatores PF (não CMED)'!$B$3:$B$15,0),0),"")))</f>
        <v>60.881317706368385</v>
      </c>
      <c r="JF14" s="100">
        <f>VLOOKUP($C14,'Preços 18%'!$B:$G,6,0)*IF($M14="Positiva",HLOOKUP(JF$5,'Fatores PF (não CMED)'!$B$3:$P$15,MATCH("POSITIVA - POSITIVA",'Fatores PF (não CMED)'!$B$3:$B$15,0),0),IF($M14="Negativa",HLOOKUP(JF$5,'Fatores PF (não CMED)'!$B$3:$P$15,MATCH("NEGATIVA - NEGATIVA",'Fatores PF (não CMED)'!$B$3:$B$15,0),0),IF($M14="Neutra",HLOOKUP(JF$5,'Fatores PF (não CMED)'!$B$3:$P$15,MATCH("NEUTRA - NEUTRA",'Fatores PF (não CMED)'!$B$3:$B$15,0),0),"")))</f>
        <v>61.328495580000009</v>
      </c>
      <c r="JG14" s="100">
        <f>VLOOKUP($C14,'Preços 18%'!$B:$G,6,0)*IF($M14="Positiva",HLOOKUP(JG$5,'Fatores PF (não CMED)'!$B$3:$P$15,MATCH("POSITIVA - POSITIVA",'Fatores PF (não CMED)'!$B$3:$B$15,0),0),IF($M14="Negativa",HLOOKUP(JG$5,'Fatores PF (não CMED)'!$B$3:$P$15,MATCH("NEGATIVA - NEGATIVA",'Fatores PF (não CMED)'!$B$3:$B$15,0),0),IF($M14="Neutra",HLOOKUP(JG$5,'Fatores PF (não CMED)'!$B$3:$P$15,MATCH("NEUTRA - NEUTRA",'Fatores PF (não CMED)'!$B$3:$B$15,0),0),"")))</f>
        <v>62.242901160000002</v>
      </c>
      <c r="JH14" s="100">
        <f>VLOOKUP($C14,'Preços 18%'!$B:$G,6,0)*IF($M14="Positiva",HLOOKUP(JH$5,'Fatores PF (não CMED)'!$B$3:$P$15,MATCH("POSITIVA - POSITIVA",'Fatores PF (não CMED)'!$B$3:$B$15,0),0),IF($M14="Negativa",HLOOKUP(JH$5,'Fatores PF (não CMED)'!$B$3:$P$15,MATCH("NEGATIVA - NEGATIVA",'Fatores PF (não CMED)'!$B$3:$B$15,0),0),IF($M14="Neutra",HLOOKUP(JH$5,'Fatores PF (não CMED)'!$B$3:$P$15,MATCH("NEUTRA - NEUTRA",'Fatores PF (não CMED)'!$B$3:$B$15,0),0),"")))</f>
        <v>62.710412820000002</v>
      </c>
      <c r="JI14" s="100">
        <f>VLOOKUP($C14,'Preços 18%'!$B:$G,6,0)*IF($M14="Positiva",HLOOKUP(JI$5,'Fatores PF (não CMED)'!$B$3:$P$15,MATCH("POSITIVA - POSITIVA",'Fatores PF (não CMED)'!$B$3:$B$15,0),0),IF($M14="Negativa",HLOOKUP(JI$5,'Fatores PF (não CMED)'!$B$3:$P$15,MATCH("NEGATIVA - NEGATIVA",'Fatores PF (não CMED)'!$B$3:$B$15,0),0),IF($M14="Neutra",HLOOKUP(JI$5,'Fatores PF (não CMED)'!$B$3:$P$15,MATCH("NEUTRA - NEUTRA",'Fatores PF (não CMED)'!$B$3:$B$15,0),0),"")))</f>
        <v>63.185032020000008</v>
      </c>
      <c r="JJ14" s="100">
        <f>VLOOKUP($C14,'Preços 18%'!$B:$G,6,0)*IF($M14="Positiva",HLOOKUP(JJ$5,'Fatores PF (não CMED)'!$B$3:$P$15,MATCH("POSITIVA - POSITIVA",'Fatores PF (não CMED)'!$B$3:$B$15,0),0),IF($M14="Negativa",HLOOKUP(JJ$5,'Fatores PF (não CMED)'!$B$3:$P$15,MATCH("NEGATIVA - POSITIVA",'Fatores PF (não CMED)'!$B$3:$B$15,0),0),IF($M14="Neutra",HLOOKUP(JJ$5,'Fatores PF (não CMED)'!$B$3:$P$15,MATCH("NEUTRA - POSITIVA",'Fatores PF (não CMED)'!$B$3:$B$15,0),0),"")))</f>
        <v>47.560192020000002</v>
      </c>
      <c r="JK14" s="100">
        <f>VLOOKUP($C14,'Preços 18%'!$B:$G,6,0)*IF($M14="Positiva",HLOOKUP(JK$5,'Fatores PF (não CMED)'!$B$3:$P$15,MATCH("POSITIVA - POSITIVA",'Fatores PF (não CMED)'!$B$3:$B$15,0),0),IF($M14="Negativa",HLOOKUP(JK$5,'Fatores PF (não CMED)'!$B$3:$P$15,MATCH("NEGATIVA - POSITIVA",'Fatores PF (não CMED)'!$B$3:$B$15,0),0),IF($M14="Neutra",HLOOKUP(JK$5,'Fatores PF (não CMED)'!$B$3:$P$15,MATCH("NEUTRA - POSITIVA",'Fatores PF (não CMED)'!$B$3:$B$15,0),0),"")))</f>
        <v>50.425235520000001</v>
      </c>
      <c r="JL14" s="100">
        <f>VLOOKUP($C14,'Preços 18%'!$B:$G,6,0)*IF($M14="Positiva",HLOOKUP(JL$5,'Fatores PF (não CMED)'!$B$3:$P$15,MATCH("POSITIVA - POSITIVA",'Fatores PF (não CMED)'!$B$3:$B$15,0),0),IF($M14="Negativa",HLOOKUP(JL$5,'Fatores PF (não CMED)'!$B$3:$P$15,MATCH("NEGATIVA - POSITIVA",'Fatores PF (não CMED)'!$B$3:$B$15,0),0),IF($M14="Neutra",HLOOKUP(JL$5,'Fatores PF (não CMED)'!$B$3:$P$15,MATCH("NEUTRA - POSITIVA",'Fatores PF (não CMED)'!$B$3:$B$15,0),0),"")))</f>
        <v>50.73085974</v>
      </c>
      <c r="JM14" s="100">
        <f>VLOOKUP($C14,'Preços 18%'!$B:$G,6,0)*IF($M14="Positiva",HLOOKUP(JM$5,'Fatores PF (não CMED)'!$B$3:$P$15,MATCH("POSITIVA - POSITIVA",'Fatores PF (não CMED)'!$B$3:$B$15,0),0),IF($M14="Negativa",HLOOKUP(JM$5,'Fatores PF (não CMED)'!$B$3:$P$15,MATCH("NEGATIVA - POSITIVA",'Fatores PF (não CMED)'!$B$3:$B$15,0),0),IF($M14="Neutra",HLOOKUP(JM$5,'Fatores PF (não CMED)'!$B$3:$P$15,MATCH("NEUTRA - POSITIVA",'Fatores PF (não CMED)'!$B$3:$B$15,0),0),"")))</f>
        <v>51.040184580000002</v>
      </c>
      <c r="JN14" s="100">
        <f>VLOOKUP($C14,'Preços 18%'!$B:$G,6,0)*IF($M14="Positiva",HLOOKUP(JN$5,'Fatores PF (não CMED)'!$B$3:$P$15,MATCH("POSITIVA - POSITIVA",'Fatores PF (não CMED)'!$B$3:$B$15,0),0),IF($M14="Negativa",HLOOKUP(JN$5,'Fatores PF (não CMED)'!$B$3:$P$15,MATCH("NEGATIVA - POSITIVA",'Fatores PF (não CMED)'!$B$3:$B$15,0),0),IF($M14="Neutra",HLOOKUP(JN$5,'Fatores PF (não CMED)'!$B$3:$P$15,MATCH("NEUTRA - POSITIVA",'Fatores PF (não CMED)'!$B$3:$B$15,0),0),"")))</f>
        <v>51.670347300000003</v>
      </c>
      <c r="JO14" s="100">
        <f>VLOOKUP($C14,'Preços 18%'!$B:$G,6,0)*IF($M14="Positiva",HLOOKUP(JO$5,'Fatores PF (não CMED)'!$B$3:$P$15,MATCH("POSITIVA - POSITIVA",'Fatores PF (não CMED)'!$B$3:$B$15,0),0),IF($M14="Negativa",HLOOKUP(JO$5,'Fatores PF (não CMED)'!$B$3:$P$15,MATCH("NEGATIVA - POSITIVA",'Fatores PF (não CMED)'!$B$3:$B$15,0),0),IF($M14="Neutra",HLOOKUP(JO$5,'Fatores PF (não CMED)'!$B$3:$P$15,MATCH("NEUTRA - POSITIVA",'Fatores PF (não CMED)'!$B$3:$B$15,0),0),"")))</f>
        <v>51.991243920000002</v>
      </c>
      <c r="JP14" s="100">
        <f>VLOOKUP($C14,'Preços 18%'!$B:$G,6,0)*IF($M14="Positiva",HLOOKUP(JP$5,'Fatores PF (não CMED)'!$B$3:$P$15,MATCH("POSITIVA - POSITIVA",'Fatores PF (não CMED)'!$B$3:$B$15,0),0),IF($M14="Negativa",HLOOKUP(JP$5,'Fatores PF (não CMED)'!$B$3:$P$15,MATCH("NEGATIVA - POSITIVA",'Fatores PF (não CMED)'!$B$3:$B$15,0),0),IF($M14="Neutra",HLOOKUP(JP$5,'Fatores PF (não CMED)'!$B$3:$P$15,MATCH("NEUTRA - POSITIVA",'Fatores PF (não CMED)'!$B$3:$B$15,0),0),"")))</f>
        <v>52.316193599999998</v>
      </c>
      <c r="JQ14" s="100">
        <f>VLOOKUP($C14,'Preços 18%'!$B:$G,6,0)*IF($M14="Positiva",HLOOKUP(JQ$5,'Fatores PF (não CMED)'!$B$3:$P$15,MATCH("POSITIVA - POSITIVA",'Fatores PF (não CMED)'!$B$3:$B$15,0),0),IF($M14="Negativa",HLOOKUP(JQ$5,'Fatores PF (não CMED)'!$B$3:$P$15,MATCH("NEGATIVA - POSITIVA",'Fatores PF (não CMED)'!$B$3:$B$15,0),0),IF($M14="Neutra",HLOOKUP(JQ$5,'Fatores PF (não CMED)'!$B$3:$P$15,MATCH("NEUTRA - POSITIVA",'Fatores PF (não CMED)'!$B$3:$B$15,0),0),"")))</f>
        <v>52.978428360000002</v>
      </c>
      <c r="JR14" s="100">
        <f>VLOOKUP($C14,'Preços 18%'!$B:$G,6,0)*IF($M14="Positiva",HLOOKUP(JR$5,'Fatores PF (não CMED)'!$B$3:$P$15,MATCH("POSITIVA - POSITIVA",'Fatores PF (não CMED)'!$B$3:$B$15,0),0),IF($M14="Negativa",HLOOKUP(JR$5,'Fatores PF (não CMED)'!$B$3:$P$15,MATCH("NEGATIVA - POSITIVA",'Fatores PF (não CMED)'!$B$3:$B$15,0),0),IF($M14="Neutra",HLOOKUP(JR$5,'Fatores PF (não CMED)'!$B$3:$P$15,MATCH("NEUTRA - POSITIVA",'Fatores PF (não CMED)'!$B$3:$B$15,0),0),"")))</f>
        <v>53.657638980000002</v>
      </c>
      <c r="JS14" s="100" t="s">
        <v>369</v>
      </c>
      <c r="JT14" s="100" t="s">
        <v>369</v>
      </c>
      <c r="JU14" s="100" t="s">
        <v>369</v>
      </c>
      <c r="JV14" s="100" t="s">
        <v>369</v>
      </c>
      <c r="JW14" s="100" t="s">
        <v>369</v>
      </c>
      <c r="JX14" s="100" t="s">
        <v>369</v>
      </c>
      <c r="JY14" s="100" t="s">
        <v>369</v>
      </c>
      <c r="JZ14" s="100" t="s">
        <v>369</v>
      </c>
      <c r="KA14" s="100" t="s">
        <v>369</v>
      </c>
      <c r="KB14" s="100" t="s">
        <v>369</v>
      </c>
      <c r="KC14" s="100" t="s">
        <v>369</v>
      </c>
      <c r="KD14" s="100" t="s">
        <v>369</v>
      </c>
      <c r="KE14" s="100" t="s">
        <v>369</v>
      </c>
      <c r="KF14" s="100" t="s">
        <v>369</v>
      </c>
      <c r="KG14" s="100" t="s">
        <v>369</v>
      </c>
      <c r="KH14" s="100" t="s">
        <v>369</v>
      </c>
      <c r="KI14" s="100" t="s">
        <v>369</v>
      </c>
      <c r="KJ14" s="100" t="s">
        <v>369</v>
      </c>
      <c r="KK14" s="100" t="s">
        <v>369</v>
      </c>
      <c r="KL14" s="100" t="s">
        <v>369</v>
      </c>
      <c r="KM14" s="100" t="s">
        <v>369</v>
      </c>
      <c r="KN14" s="100" t="s">
        <v>369</v>
      </c>
      <c r="KO14" s="132" t="str">
        <f>IF(HLOOKUP(VLOOKUP(LEFT(KO$5,2),'%ICMS'!$B:$K,9,0),$IG$4:$IR$34,MATCH($C14,$C$4:$C$34,0),0)=FD14,"",FD14)</f>
        <v/>
      </c>
      <c r="KP14" s="132">
        <f>IF(HLOOKUP(VLOOKUP(LEFT(KP$5,2),'%ICMS'!$B:$K,9,0),$IG$4:$IR$34,MATCH($C14,$C$4:$C$34,0),0)=FE14,"",FE14)</f>
        <v>0.17187499999999989</v>
      </c>
      <c r="KQ14" s="132" t="str">
        <f>IF(HLOOKUP(VLOOKUP(LEFT(KQ$5,2),'%ICMS'!$B:$K,9,0),$IG$4:$IR$34,MATCH($C14,$C$4:$C$34,0),0)=FF14,"",FF14)</f>
        <v/>
      </c>
      <c r="KR14" s="132" t="str">
        <f>IF(HLOOKUP(VLOOKUP(LEFT(KR$5,2),'%ICMS'!$B:$K,9,0),$IG$4:$IR$34,MATCH($C14,$C$4:$C$34,0),0)=FG14,"",FG14)</f>
        <v/>
      </c>
      <c r="KS14" s="132" t="str">
        <f>IF(HLOOKUP(VLOOKUP(LEFT(KS$5,2),'%ICMS'!$B:$K,9,0),$IG$4:$IR$34,MATCH($C14,$C$4:$C$34,0),0)=FH14,"",FH14)</f>
        <v/>
      </c>
      <c r="KT14" s="132" t="str">
        <f>IF(HLOOKUP(VLOOKUP(LEFT(KT$5,2),'%ICMS'!$B:$K,9,0),$IG$4:$IR$34,MATCH($C14,$C$4:$C$34,0),0)=FI14,"",FI14)</f>
        <v/>
      </c>
      <c r="KU14" s="132" t="str">
        <f>IF(HLOOKUP(VLOOKUP(LEFT(KU$5,2),'%ICMS'!$B:$K,9,0),$IG$4:$IR$34,MATCH($C14,$C$4:$C$34,0),0)=FJ14,"",FJ14)</f>
        <v/>
      </c>
      <c r="KV14" s="132" t="str">
        <f>IF(HLOOKUP(VLOOKUP(LEFT(KV$5,2),'%ICMS'!$B:$K,9,0),$IG$4:$IR$34,MATCH($C14,$C$4:$C$34,0),0)=FK14,"",FK14)</f>
        <v/>
      </c>
      <c r="KW14" s="132" t="str">
        <f>IF(HLOOKUP(VLOOKUP(LEFT(KW$5,2),'%ICMS'!$B:$K,9,0),$IG$4:$IR$34,MATCH($C14,$C$4:$C$34,0),0)=FL14,"",FL14)</f>
        <v/>
      </c>
      <c r="KX14" s="132" t="str">
        <f>IF(HLOOKUP(VLOOKUP(LEFT(KX$5,2),'%ICMS'!$B:$K,9,0),$IG$4:$IR$34,MATCH($C14,$C$4:$C$34,0),0)=FM14,"",FM14)</f>
        <v/>
      </c>
      <c r="KY14" s="132" t="str">
        <f>IF(HLOOKUP(VLOOKUP(LEFT(KY$5,2),'%ICMS'!$B:$K,9,0),$IG$4:$IR$34,MATCH($C14,$C$4:$C$34,0),0)=FN14,"",FN14)</f>
        <v/>
      </c>
      <c r="KZ14" s="132" t="str">
        <f>IF(HLOOKUP(VLOOKUP(LEFT(KZ$5,2),'%ICMS'!$B:$K,9,0),$IG$4:$IR$34,MATCH($C14,$C$4:$C$34,0),0)=FO14,"",FO14)</f>
        <v/>
      </c>
      <c r="LA14" s="132" t="str">
        <f>IF(HLOOKUP(VLOOKUP(LEFT(LA$5,2),'%ICMS'!$B:$K,9,0),$IG$4:$IR$34,MATCH($C14,$C$4:$C$34,0),0)=FP14,"",FP14)</f>
        <v/>
      </c>
      <c r="LB14" s="132" t="str">
        <f>IF(HLOOKUP(VLOOKUP(LEFT(LB$5,2),'%ICMS'!$B:$K,9,0),$IG$4:$IR$34,MATCH($C14,$C$4:$C$34,0),0)=FQ14,"",FQ14)</f>
        <v/>
      </c>
      <c r="LC14" s="132" t="str">
        <f>IF(HLOOKUP(VLOOKUP(LEFT(LC$5,2),'%ICMS'!$B:$K,9,0),$IG$4:$IR$34,MATCH($C14,$C$4:$C$34,0),0)=FR14,"",FR14)</f>
        <v/>
      </c>
      <c r="LD14" s="132" t="str">
        <f>IF(HLOOKUP(VLOOKUP(LEFT(LD$5,2),'%ICMS'!$B:$K,9,0),$IG$4:$IR$34,MATCH($C14,$C$4:$C$34,0),0)=FS14,"",FS14)</f>
        <v/>
      </c>
      <c r="LE14" s="132" t="str">
        <f>IF(HLOOKUP(VLOOKUP(LEFT(LE$5,2),'%ICMS'!$B:$K,9,0),$IG$4:$IR$34,MATCH($C14,$C$4:$C$34,0),0)=FT14,"",FT14)</f>
        <v/>
      </c>
      <c r="LF14" s="132" t="str">
        <f>IF(HLOOKUP(VLOOKUP(LEFT(LF$5,2),'%ICMS'!$B:$K,9,0),$IG$4:$IR$34,MATCH($C14,$C$4:$C$34,0),0)=FU14,"",FU14)</f>
        <v/>
      </c>
      <c r="LG14" s="132" t="str">
        <f>IF(HLOOKUP(VLOOKUP(LEFT(LG$5,2),'%ICMS'!$B:$K,9,0),$IG$4:$IR$34,MATCH($C14,$C$4:$C$34,0),0)=FV14,"",FV14)</f>
        <v/>
      </c>
      <c r="LH14" s="132" t="str">
        <f>IF(HLOOKUP(VLOOKUP(LEFT(LH$5,2),'%ICMS'!$B:$K,9,0),$IG$4:$IR$34,MATCH($C14,$C$4:$C$34,0),0)=FW14,"",FW14)</f>
        <v/>
      </c>
      <c r="LI14" s="132" t="str">
        <f>IF(HLOOKUP(VLOOKUP(LEFT(LI$5,2),'%ICMS'!$B:$K,9,0),$IG$4:$IR$34,MATCH($C14,$C$4:$C$34,0),0)=FX14,"",FX14)</f>
        <v/>
      </c>
      <c r="LJ14" s="132" t="str">
        <f>IF(HLOOKUP(VLOOKUP(LEFT(LJ$5,2),'%ICMS'!$B:$K,9,0),$IG$4:$IR$34,MATCH($C14,$C$4:$C$34,0),0)=FY14,"",FY14)</f>
        <v/>
      </c>
      <c r="LK14" s="132" t="str">
        <f>IF(HLOOKUP(VLOOKUP(LEFT(LK$5,2),'%ICMS'!$B:$K,9,0),$IG$4:$IR$34,MATCH($C14,$C$4:$C$34,0),0)=FZ14,"",FZ14)</f>
        <v/>
      </c>
      <c r="LL14" s="132" t="str">
        <f>IF(HLOOKUP(VLOOKUP(LEFT(LL$5,2),'%ICMS'!$B:$K,9,0),$IG$4:$IR$34,MATCH($C14,$C$4:$C$34,0),0)=GA14,"",GA14)</f>
        <v/>
      </c>
      <c r="LM14" s="132" t="str">
        <f>IF(HLOOKUP(VLOOKUP(LEFT(LM$5,2),'%ICMS'!$B:$K,9,0),$IG$4:$IR$34,MATCH($C14,$C$4:$C$34,0),0)=GB14,"",GB14)</f>
        <v/>
      </c>
      <c r="LN14" s="132" t="str">
        <f>IF(HLOOKUP(VLOOKUP(LEFT(LN$5,2),'%ICMS'!$B:$K,9,0),$IG$4:$IR$34,MATCH($C14,$C$4:$C$34,0),0)=GC14,"",GC14)</f>
        <v/>
      </c>
      <c r="LO14" s="132" t="str">
        <f>IFERROR(IF(AND(VLOOKUP(LEFT(LO$5,2),'%ICMS'!$B$2:$I$29,8,0)=AY14,HLOOKUP(AY14,$IG$5:$IO$34,MATCH($C14,$C$5:$C$34,0),0)=GD14),"",GD14),GD14)</f>
        <v/>
      </c>
      <c r="LP14" s="100" t="str">
        <f>IF(VLOOKUP(LEFT($LP$5,2),'%ICMS'!$B$2:$I$29,8,0)=Y14,"",GE14)</f>
        <v/>
      </c>
      <c r="LQ14" s="100" t="str">
        <f>IF(VLOOKUP(LEFT($LQ$5,2),'%ICMS'!$B$2:$I$29,8,0)=Z14,"",GF14)</f>
        <v/>
      </c>
      <c r="LR14" s="100" t="str">
        <f>IF(VLOOKUP(LEFT($LR$5,2),'%ICMS'!$B$2:$I$29,8,0)=AA14,"",GG14)</f>
        <v/>
      </c>
      <c r="LS14" s="100" t="str">
        <f>IF(VLOOKUP(LEFT($LS$5,2),'%ICMS'!$B$2:$I$29,8,0)=AB14,"",GH14)</f>
        <v/>
      </c>
      <c r="LT14" s="100" t="str">
        <f>IF(VLOOKUP(LEFT($LT$5,2),'%ICMS'!$B$2:$I$29,8,0)=AC14,"",GI14)</f>
        <v/>
      </c>
      <c r="LU14" s="100" t="str">
        <f>IF(VLOOKUP(LEFT($LU$5,2),'%ICMS'!$B$2:$I$29,8,0)=AD14,"",GJ14)</f>
        <v/>
      </c>
      <c r="LV14" s="100" t="str">
        <f>IF(VLOOKUP(LEFT($LV$5,2),'%ICMS'!$B$2:$I$29,8,0)=AE14,"",GK14)</f>
        <v/>
      </c>
      <c r="LW14" s="100" t="str">
        <f>IF(VLOOKUP(LEFT($LW$5,2),'%ICMS'!$B$2:$I$29,8,0)=AF14,"",GL14)</f>
        <v/>
      </c>
      <c r="LX14" s="100" t="str">
        <f>IF(VLOOKUP(LEFT($LX$5,2),'%ICMS'!$B$2:$I$29,8,0)=AG14,"",GM14)</f>
        <v/>
      </c>
      <c r="LY14" s="100" t="str">
        <f>IF(VLOOKUP(LEFT($LY$5,2),'%ICMS'!$B$2:$I$29,8,0)=AH14,"",GN14)</f>
        <v/>
      </c>
      <c r="LZ14" s="100" t="str">
        <f>IF(VLOOKUP(LEFT($LZ$5,2),'%ICMS'!$B$2:$I$29,8,0)=AI14,"",GO14)</f>
        <v/>
      </c>
      <c r="MA14" s="100" t="str">
        <f>IF(VLOOKUP(LEFT($MA$5,2),'%ICMS'!$B$2:$I$29,8,0)=AJ14,"",GP14)</f>
        <v/>
      </c>
      <c r="MB14" s="100" t="str">
        <f>IF(VLOOKUP(LEFT($MB$5,2),'%ICMS'!$B$2:$I$29,8,0)=AK14,"",GQ14)</f>
        <v/>
      </c>
      <c r="MC14" s="100" t="str">
        <f>IF(VLOOKUP(LEFT($MC$5,2),'%ICMS'!$B$2:$I$29,8,0)=AL14,"",GR14)</f>
        <v/>
      </c>
      <c r="MD14" s="100" t="str">
        <f>IF(VLOOKUP(LEFT($MD$5,2),'%ICMS'!$B$2:$I$29,8,0)=AM14,"",GS14)</f>
        <v/>
      </c>
      <c r="ME14" s="100" t="str">
        <f>IF(VLOOKUP(LEFT($ME$5,2),'%ICMS'!$B$2:$I$29,8,0)=AN14,"",GT14)</f>
        <v/>
      </c>
      <c r="MF14" s="100" t="str">
        <f>IF(VLOOKUP(LEFT($MF$5,2),'%ICMS'!$B$2:$I$29,8,0)=AO14,"",GU14)</f>
        <v/>
      </c>
      <c r="MG14" s="100" t="str">
        <f>IF(VLOOKUP(LEFT($MG$5,2),'%ICMS'!$B$2:$I$29,8,0)=AP14,"",GV14)</f>
        <v/>
      </c>
      <c r="MH14" s="100" t="str">
        <f>IF(VLOOKUP(LEFT($MH$5,2),'%ICMS'!$B$2:$I$29,8,0)=AQ14,"",GW14)</f>
        <v/>
      </c>
      <c r="MI14" s="100" t="str">
        <f>IF(VLOOKUP(LEFT($MI$5,2),'%ICMS'!$B$2:$I$29,8,0)=AR14,"",GX14)</f>
        <v/>
      </c>
      <c r="MJ14" s="100" t="str">
        <f>IF(VLOOKUP(LEFT($MJ$5,2),'%ICMS'!$B$2:$I$29,8,0)=AS14,"",GY14)</f>
        <v/>
      </c>
      <c r="MK14" s="100" t="str">
        <f>IF(VLOOKUP(LEFT($MK$5,2),'%ICMS'!$B$2:$I$29,8,0)=AT14,"",GZ14)</f>
        <v/>
      </c>
      <c r="ML14" s="100" t="str">
        <f>IF(VLOOKUP(LEFT($ML$5,2),'%ICMS'!$B$2:$I$29,8,0)=AU14,"",HA14)</f>
        <v/>
      </c>
      <c r="MM14" s="100" t="str">
        <f>IF(VLOOKUP(LEFT($MM$5,2),'%ICMS'!$B$2:$I$29,8,0)=AV14,"",HB14)</f>
        <v/>
      </c>
      <c r="MN14" s="100" t="str">
        <f>IF(VLOOKUP(LEFT($MN$5,2),'%ICMS'!$B$2:$I$29,8,0)=AW14,"",HC14)</f>
        <v/>
      </c>
      <c r="MO14" s="100" t="str">
        <f>IF(VLOOKUP(LEFT($MO$5,2),'%ICMS'!$B$2:$I$29,8,0)=AX14,"",HD14)</f>
        <v/>
      </c>
      <c r="MP14" s="100" t="str">
        <f>IF(VLOOKUP(LEFT($MP$5,2),'%ICMS'!$B$2:$I$29,8,0)=AY14,"",HE14)</f>
        <v/>
      </c>
      <c r="MQ14" s="100" t="str">
        <f>IF(VLOOKUP(LEFT($MQ$5,2),'%ICMS'!$B$2:$I$29,8,0)=Y14,"",HF14)</f>
        <v/>
      </c>
      <c r="MR14" s="100" t="str">
        <f>IF(VLOOKUP(LEFT($MR$5,2),'%ICMS'!$B$2:$I$29,8,0)=Z14,"",HG14)</f>
        <v/>
      </c>
      <c r="MS14" s="100" t="str">
        <f>IF(VLOOKUP(LEFT($MS$5,2),'%ICMS'!$B$2:$I$29,8,0)=AA14,"",HH14)</f>
        <v/>
      </c>
      <c r="MT14" s="100" t="str">
        <f>IF(VLOOKUP(LEFT($MT$5,2),'%ICMS'!$B$2:$I$29,8,0)=AB14,"",HI14)</f>
        <v/>
      </c>
      <c r="MU14" s="100" t="str">
        <f>IF(VLOOKUP(LEFT($MU$5,2),'%ICMS'!$B$2:$I$29,8,0)=AC14,"",HJ14)</f>
        <v/>
      </c>
      <c r="MV14" s="100" t="str">
        <f>IF(VLOOKUP(LEFT($MV$5,2),'%ICMS'!$B$2:$I$29,8,0)=AD14,"",HK14)</f>
        <v/>
      </c>
      <c r="MW14" s="100" t="str">
        <f>IF(VLOOKUP(LEFT($MW$5,2),'%ICMS'!$B$2:$I$29,8,0)=AE14,"",HL14)</f>
        <v/>
      </c>
      <c r="MX14" s="100" t="str">
        <f>IF(VLOOKUP(LEFT($MX$5,2),'%ICMS'!$B$2:$I$29,8,0)=AF14,"",HM14)</f>
        <v/>
      </c>
      <c r="MY14" s="100" t="str">
        <f>IF(VLOOKUP(LEFT($MY$5,2),'%ICMS'!$B$2:$I$29,8,0)=AG14,"",HN14)</f>
        <v/>
      </c>
      <c r="MZ14" s="100" t="str">
        <f>IF(VLOOKUP(LEFT($MZ$5,2),'%ICMS'!$B$2:$I$29,8,0)=AH14,"",HO14)</f>
        <v/>
      </c>
      <c r="NA14" s="100" t="str">
        <f>IF(VLOOKUP(LEFT($NA$5,2),'%ICMS'!$B$2:$I$29,8,0)=AI14,"",HP14)</f>
        <v/>
      </c>
      <c r="NB14" s="100" t="str">
        <f>IF(VLOOKUP(LEFT($NB$5,2),'%ICMS'!$B$2:$I$29,8,0)=AJ14,"",HQ14)</f>
        <v/>
      </c>
      <c r="NC14" s="100" t="str">
        <f>IF(VLOOKUP(LEFT($NC$5,2),'%ICMS'!$B$2:$I$29,8,0)=AK14,"",HR14)</f>
        <v/>
      </c>
      <c r="ND14" s="100" t="str">
        <f>IF(VLOOKUP(LEFT($ND$5,2),'%ICMS'!$B$2:$I$29,8,0)=AL14,"",HS14)</f>
        <v/>
      </c>
      <c r="NE14" s="100" t="str">
        <f>IF(VLOOKUP(LEFT($NE$5,2),'%ICMS'!$B$2:$I$29,8,0)=AM14,"",HT14)</f>
        <v/>
      </c>
      <c r="NF14" s="100" t="str">
        <f>IF(VLOOKUP(LEFT($NF$5,2),'%ICMS'!$B$2:$I$29,8,0)=AN14,"",HU14)</f>
        <v/>
      </c>
      <c r="NG14" s="100" t="str">
        <f>IF(VLOOKUP(LEFT($NG$5,2),'%ICMS'!$B$2:$I$29,8,0)=AO14,"",HV14)</f>
        <v/>
      </c>
      <c r="NH14" s="100" t="str">
        <f>IF(VLOOKUP(LEFT($NH$5,2),'%ICMS'!$B$2:$I$29,8,0)=AP14,"",HW14)</f>
        <v/>
      </c>
      <c r="NI14" s="100" t="str">
        <f>IF(VLOOKUP(LEFT($NI$5,2),'%ICMS'!$B$2:$I$29,8,0)=AQ14,"",HX14)</f>
        <v/>
      </c>
      <c r="NJ14" s="100" t="str">
        <f>IF(VLOOKUP(LEFT($NJ$5,2),'%ICMS'!$B$2:$I$29,8,0)=AR14,"",HY14)</f>
        <v/>
      </c>
      <c r="NK14" s="100" t="str">
        <f>IF(VLOOKUP(LEFT($NK$5,2),'%ICMS'!$B$2:$I$29,8,0)=AS14,"",HZ14)</f>
        <v/>
      </c>
      <c r="NL14" s="100" t="str">
        <f>IF(VLOOKUP(LEFT($NL$5,2),'%ICMS'!$B$2:$I$29,8,0)=AT14,"",IA14)</f>
        <v/>
      </c>
      <c r="NM14" s="100" t="str">
        <f>IF(VLOOKUP(LEFT($NM$5,2),'%ICMS'!$B$2:$I$29,8,0)=AU14,"",IB14)</f>
        <v/>
      </c>
      <c r="NN14" s="100" t="str">
        <f>IF(VLOOKUP(LEFT($NN$5,2),'%ICMS'!$B$2:$I$29,8,0)=AV14,"",IC14)</f>
        <v/>
      </c>
      <c r="NO14" s="100" t="str">
        <f>IF(FB14="PMPF",U14,IF(VLOOKUP(LEFT($NO$5,2),'%ICMS'!$B$2:$I$29,8,0)=AW14,"",ID14))</f>
        <v/>
      </c>
      <c r="NP14" s="100" t="str">
        <f>IF(VLOOKUP(LEFT($NP$5,2),'%ICMS'!$B$2:$I$29,8,0)=AX14,"",IE14)</f>
        <v/>
      </c>
      <c r="NQ14" s="100" t="str">
        <f>IF(VLOOKUP(LEFT($NQ$5,2),'%ICMS'!$B$2:$I$29,8,0)=AY14,"",IF14)</f>
        <v/>
      </c>
      <c r="NT14" s="131">
        <v>0.08</v>
      </c>
      <c r="NU14" s="100">
        <f t="shared" si="18"/>
        <v>46.247547522825009</v>
      </c>
      <c r="NV14" s="100">
        <f t="shared" si="19"/>
        <v>46.383953927539423</v>
      </c>
      <c r="NW14" s="100">
        <f t="shared" si="20"/>
        <v>46.337824368000007</v>
      </c>
      <c r="NX14" s="100">
        <f t="shared" si="21"/>
        <v>46.159850000000006</v>
      </c>
      <c r="NY14" s="100">
        <f t="shared" si="22"/>
        <v>46.383953927539423</v>
      </c>
      <c r="NZ14" s="100">
        <f t="shared" si="23"/>
        <v>46.337824368000007</v>
      </c>
      <c r="OA14" s="100">
        <f t="shared" si="24"/>
        <v>46.074636665200003</v>
      </c>
      <c r="OB14" s="100">
        <f t="shared" si="25"/>
        <v>46.074636665200003</v>
      </c>
      <c r="OC14" s="100">
        <f t="shared" si="26"/>
        <v>46.247547522825009</v>
      </c>
      <c r="OD14" s="100">
        <f t="shared" si="27"/>
        <v>46.625288211425008</v>
      </c>
      <c r="OE14" s="100">
        <f t="shared" si="28"/>
        <v>54.040800000000004</v>
      </c>
      <c r="OF14" s="100">
        <f t="shared" si="29"/>
        <v>46.074636665200003</v>
      </c>
      <c r="OG14" s="100">
        <f t="shared" si="30"/>
        <v>46.074636665200003</v>
      </c>
      <c r="OH14" s="100">
        <f t="shared" si="31"/>
        <v>46.247547522825009</v>
      </c>
      <c r="OI14" s="100">
        <f t="shared" si="32"/>
        <v>46.337824368000007</v>
      </c>
      <c r="OJ14" s="100">
        <f t="shared" si="33"/>
        <v>46.383953927539423</v>
      </c>
      <c r="OK14" s="100">
        <f t="shared" si="34"/>
        <v>46.575546188187509</v>
      </c>
      <c r="OL14" s="100">
        <f t="shared" si="35"/>
        <v>46.292327925112502</v>
      </c>
      <c r="OM14" s="100">
        <f t="shared" si="36"/>
        <v>46.526568617100004</v>
      </c>
      <c r="ON14" s="100">
        <f t="shared" si="37"/>
        <v>46.337824368000007</v>
      </c>
      <c r="OO14" s="100">
        <f t="shared" si="38"/>
        <v>46.292327925112502</v>
      </c>
      <c r="OP14" s="100">
        <f t="shared" si="39"/>
        <v>46.337824368000007</v>
      </c>
      <c r="OQ14" s="100">
        <f t="shared" si="40"/>
        <v>46.074636665200003</v>
      </c>
      <c r="OR14" s="100">
        <f t="shared" si="41"/>
        <v>46.074636665200003</v>
      </c>
      <c r="OS14" s="100">
        <f t="shared" si="42"/>
        <v>46.337824368000007</v>
      </c>
      <c r="OT14" s="100">
        <f t="shared" si="43"/>
        <v>46.159850000000006</v>
      </c>
      <c r="OU14" s="100">
        <f t="shared" si="44"/>
        <v>46.337824368000007</v>
      </c>
      <c r="OV14" s="100">
        <f t="shared" si="104"/>
        <v>0</v>
      </c>
      <c r="OW14" s="100">
        <f t="shared" si="45"/>
        <v>0</v>
      </c>
      <c r="OX14" s="100">
        <f t="shared" si="46"/>
        <v>0</v>
      </c>
      <c r="OY14" s="100">
        <f t="shared" si="47"/>
        <v>0</v>
      </c>
      <c r="OZ14" s="100">
        <f t="shared" si="48"/>
        <v>0</v>
      </c>
      <c r="PA14" s="100">
        <f t="shared" si="49"/>
        <v>0</v>
      </c>
      <c r="PB14" s="100">
        <f t="shared" si="50"/>
        <v>0</v>
      </c>
      <c r="PC14" s="100">
        <f t="shared" si="51"/>
        <v>0</v>
      </c>
      <c r="PD14" s="100">
        <f t="shared" si="52"/>
        <v>0</v>
      </c>
      <c r="PE14" s="100">
        <f t="shared" si="53"/>
        <v>0</v>
      </c>
      <c r="PF14" s="100">
        <f t="shared" si="54"/>
        <v>0</v>
      </c>
      <c r="PG14" s="100">
        <f t="shared" si="55"/>
        <v>0</v>
      </c>
      <c r="PH14" s="100">
        <f t="shared" si="56"/>
        <v>0</v>
      </c>
      <c r="PI14" s="100">
        <f t="shared" si="57"/>
        <v>0</v>
      </c>
      <c r="PJ14" s="100">
        <f t="shared" si="58"/>
        <v>0</v>
      </c>
      <c r="PK14" s="100">
        <f t="shared" si="59"/>
        <v>0</v>
      </c>
      <c r="PL14" s="100">
        <f t="shared" si="60"/>
        <v>0</v>
      </c>
      <c r="PM14" s="100">
        <f t="shared" si="61"/>
        <v>0</v>
      </c>
      <c r="PN14" s="100">
        <f t="shared" si="62"/>
        <v>0</v>
      </c>
      <c r="PO14" s="100">
        <f t="shared" si="63"/>
        <v>0</v>
      </c>
      <c r="PP14" s="100">
        <f t="shared" si="64"/>
        <v>0</v>
      </c>
      <c r="PQ14" s="100">
        <f t="shared" si="65"/>
        <v>0</v>
      </c>
      <c r="PR14" s="100">
        <f t="shared" si="66"/>
        <v>0</v>
      </c>
      <c r="PS14" s="100">
        <f t="shared" si="67"/>
        <v>0</v>
      </c>
      <c r="PT14" s="100">
        <f t="shared" si="68"/>
        <v>0</v>
      </c>
      <c r="PU14" s="100">
        <f t="shared" si="69"/>
        <v>0</v>
      </c>
      <c r="PV14" s="100">
        <f t="shared" si="70"/>
        <v>0</v>
      </c>
      <c r="PW14" s="100">
        <f t="shared" si="71"/>
        <v>0</v>
      </c>
      <c r="PX14" s="100">
        <f t="shared" si="72"/>
        <v>0</v>
      </c>
      <c r="PY14" s="100">
        <f t="shared" si="73"/>
        <v>0</v>
      </c>
      <c r="PZ14" s="100">
        <f t="shared" si="74"/>
        <v>0</v>
      </c>
      <c r="QA14" s="100">
        <f t="shared" si="75"/>
        <v>0</v>
      </c>
      <c r="QB14" s="100">
        <f t="shared" si="76"/>
        <v>0</v>
      </c>
      <c r="QC14" s="100">
        <f t="shared" si="77"/>
        <v>0</v>
      </c>
      <c r="QD14" s="100">
        <f t="shared" si="78"/>
        <v>0</v>
      </c>
      <c r="QE14" s="100">
        <f t="shared" si="79"/>
        <v>0</v>
      </c>
      <c r="QF14" s="100">
        <f t="shared" si="80"/>
        <v>0</v>
      </c>
      <c r="QG14" s="100">
        <f t="shared" si="81"/>
        <v>3.2100235200000036</v>
      </c>
      <c r="QH14" s="100">
        <f t="shared" si="82"/>
        <v>9.0057595849020817</v>
      </c>
      <c r="QI14" s="100">
        <f t="shared" si="83"/>
        <v>0</v>
      </c>
      <c r="QJ14" s="100">
        <f t="shared" si="84"/>
        <v>0</v>
      </c>
      <c r="QK14" s="100">
        <f t="shared" si="85"/>
        <v>0</v>
      </c>
      <c r="QL14" s="100">
        <f t="shared" si="86"/>
        <v>0</v>
      </c>
      <c r="QM14" s="100">
        <f t="shared" si="87"/>
        <v>0</v>
      </c>
      <c r="QN14" s="100">
        <f t="shared" si="88"/>
        <v>0</v>
      </c>
      <c r="QO14" s="100">
        <f t="shared" si="89"/>
        <v>0</v>
      </c>
      <c r="QP14" s="100">
        <f t="shared" si="90"/>
        <v>0</v>
      </c>
      <c r="QQ14" s="100">
        <f t="shared" si="91"/>
        <v>0</v>
      </c>
      <c r="QR14" s="100">
        <f t="shared" si="92"/>
        <v>0</v>
      </c>
      <c r="QS14" s="100">
        <f t="shared" si="93"/>
        <v>0</v>
      </c>
      <c r="QT14" s="100">
        <f t="shared" si="94"/>
        <v>0</v>
      </c>
      <c r="QU14" s="100">
        <f t="shared" si="95"/>
        <v>0</v>
      </c>
      <c r="QV14" s="100">
        <f t="shared" si="96"/>
        <v>0</v>
      </c>
      <c r="QW14" s="100">
        <f t="shared" si="97"/>
        <v>0</v>
      </c>
      <c r="QX14" s="100">
        <f t="shared" si="105"/>
        <v>46.247547522825009</v>
      </c>
      <c r="QY14" s="100">
        <f t="shared" si="98"/>
        <v>46.383953927539423</v>
      </c>
      <c r="QZ14" s="100">
        <f t="shared" si="98"/>
        <v>46.337824368000007</v>
      </c>
      <c r="RA14" s="100">
        <f t="shared" si="98"/>
        <v>46.159850000000006</v>
      </c>
      <c r="RB14" s="100">
        <f t="shared" si="98"/>
        <v>46.383953927539423</v>
      </c>
      <c r="RC14" s="100">
        <f t="shared" si="98"/>
        <v>46.337824368000007</v>
      </c>
      <c r="RD14" s="100">
        <f t="shared" si="98"/>
        <v>46.074636665200003</v>
      </c>
      <c r="RE14" s="100">
        <f t="shared" si="98"/>
        <v>46.074636665200003</v>
      </c>
      <c r="RF14" s="100">
        <f t="shared" si="98"/>
        <v>46.247547522825009</v>
      </c>
      <c r="RG14" s="100">
        <f t="shared" si="98"/>
        <v>46.625288211425008</v>
      </c>
      <c r="RH14" s="100">
        <f t="shared" si="98"/>
        <v>57.250823520000012</v>
      </c>
      <c r="RI14" s="100">
        <f t="shared" si="98"/>
        <v>55.080396250102083</v>
      </c>
      <c r="RJ14" s="100">
        <f t="shared" si="98"/>
        <v>46.074636665200003</v>
      </c>
      <c r="RK14" s="100">
        <f t="shared" si="98"/>
        <v>46.247547522825009</v>
      </c>
      <c r="RL14" s="100">
        <f t="shared" si="98"/>
        <v>46.337824368000007</v>
      </c>
      <c r="RM14" s="100">
        <f t="shared" si="98"/>
        <v>46.383953927539423</v>
      </c>
      <c r="RN14" s="100">
        <f t="shared" si="98"/>
        <v>46.575546188187509</v>
      </c>
      <c r="RO14" s="100">
        <f t="shared" si="98"/>
        <v>46.292327925112502</v>
      </c>
      <c r="RP14" s="100">
        <f t="shared" si="98"/>
        <v>46.526568617100004</v>
      </c>
      <c r="RQ14" s="100">
        <f t="shared" si="98"/>
        <v>46.337824368000007</v>
      </c>
      <c r="RR14" s="100">
        <f t="shared" si="98"/>
        <v>46.292327925112502</v>
      </c>
      <c r="RS14" s="100">
        <f t="shared" si="98"/>
        <v>46.337824368000007</v>
      </c>
      <c r="RT14" s="100">
        <f t="shared" si="98"/>
        <v>46.074636665200003</v>
      </c>
      <c r="RU14" s="100">
        <f t="shared" si="98"/>
        <v>46.074636665200003</v>
      </c>
      <c r="RV14" s="100">
        <f t="shared" si="98"/>
        <v>46.337824368000007</v>
      </c>
      <c r="RW14" s="100">
        <f t="shared" si="98"/>
        <v>46.159850000000006</v>
      </c>
      <c r="RX14" s="100">
        <f t="shared" si="98"/>
        <v>46.337824368000007</v>
      </c>
      <c r="RY14" s="100">
        <f t="shared" si="106"/>
        <v>48.258310458600015</v>
      </c>
      <c r="RZ14" s="100">
        <f t="shared" si="107"/>
        <v>48.400647576562875</v>
      </c>
      <c r="SA14" s="100">
        <f t="shared" si="108"/>
        <v>48.352512384000008</v>
      </c>
      <c r="SB14" s="100">
        <f t="shared" si="109"/>
        <v>48.166800000000002</v>
      </c>
      <c r="SC14" s="100">
        <f t="shared" si="110"/>
        <v>48.400647576562875</v>
      </c>
      <c r="SD14" s="100">
        <f t="shared" si="111"/>
        <v>48.352512384000008</v>
      </c>
      <c r="SE14" s="100">
        <f t="shared" si="112"/>
        <v>48.077881737600002</v>
      </c>
      <c r="SF14" s="100">
        <f t="shared" si="113"/>
        <v>48.077881737600002</v>
      </c>
      <c r="SG14" s="100">
        <f t="shared" si="114"/>
        <v>48.258310458600015</v>
      </c>
      <c r="SH14" s="100">
        <f t="shared" si="115"/>
        <v>48.652474655400013</v>
      </c>
      <c r="SI14" s="100">
        <f t="shared" si="116"/>
        <v>48.166800000000002</v>
      </c>
      <c r="SJ14" s="100">
        <f t="shared" si="117"/>
        <v>48.077881737600002</v>
      </c>
      <c r="SK14" s="100">
        <f t="shared" si="118"/>
        <v>48.077881737600002</v>
      </c>
      <c r="SL14" s="100">
        <f t="shared" si="119"/>
        <v>48.258310458600015</v>
      </c>
      <c r="SM14" s="100">
        <f t="shared" si="120"/>
        <v>48.352512384000008</v>
      </c>
      <c r="SN14" s="100">
        <f t="shared" si="121"/>
        <v>48.400647576562875</v>
      </c>
      <c r="SO14" s="100">
        <f t="shared" si="122"/>
        <v>48.600569935500005</v>
      </c>
      <c r="SP14" s="100">
        <f t="shared" si="123"/>
        <v>48.305037834899998</v>
      </c>
      <c r="SQ14" s="100">
        <f t="shared" si="124"/>
        <v>48.549462904800009</v>
      </c>
      <c r="SR14" s="100">
        <f t="shared" si="125"/>
        <v>48.352512384000008</v>
      </c>
      <c r="SS14" s="100">
        <f t="shared" si="126"/>
        <v>48.305037834899998</v>
      </c>
      <c r="ST14" s="100">
        <f t="shared" si="127"/>
        <v>48.352512384000008</v>
      </c>
      <c r="SU14" s="100">
        <f t="shared" si="128"/>
        <v>48.077881737600002</v>
      </c>
      <c r="SV14" s="100">
        <f t="shared" si="129"/>
        <v>48.077881737600002</v>
      </c>
      <c r="SW14" s="100">
        <f t="shared" si="130"/>
        <v>48.352512384000008</v>
      </c>
      <c r="SX14" s="100">
        <f t="shared" si="131"/>
        <v>48.166800000000002</v>
      </c>
      <c r="SY14" s="100">
        <f t="shared" si="132"/>
        <v>48.352512384000008</v>
      </c>
    </row>
    <row r="15" spans="1:519" s="112" customFormat="1" ht="15" customHeight="1" x14ac:dyDescent="0.2">
      <c r="A15" s="12" t="s">
        <v>720</v>
      </c>
      <c r="B15" s="12" t="s">
        <v>17</v>
      </c>
      <c r="C15" s="14">
        <v>100185962</v>
      </c>
      <c r="D15" s="13" t="s">
        <v>91</v>
      </c>
      <c r="E15" s="14" t="s">
        <v>172</v>
      </c>
      <c r="F15" s="141" t="s">
        <v>33</v>
      </c>
      <c r="G15" s="14">
        <v>60</v>
      </c>
      <c r="H15" s="14" t="s">
        <v>32</v>
      </c>
      <c r="I15" s="141" t="s">
        <v>116</v>
      </c>
      <c r="J15" s="14" t="s">
        <v>117</v>
      </c>
      <c r="K15" s="142" t="s">
        <v>108</v>
      </c>
      <c r="L15" s="14" t="s">
        <v>62</v>
      </c>
      <c r="M15" s="14" t="s">
        <v>19</v>
      </c>
      <c r="N15" s="128" t="s">
        <v>63</v>
      </c>
      <c r="O15" s="128" t="s">
        <v>136</v>
      </c>
      <c r="P15" s="128">
        <v>0</v>
      </c>
      <c r="Q15" s="128" t="s">
        <v>34</v>
      </c>
      <c r="R15" s="128" t="s">
        <v>21</v>
      </c>
      <c r="S15" s="129">
        <v>0</v>
      </c>
      <c r="T15" s="130">
        <v>0</v>
      </c>
      <c r="U15" s="167" t="s">
        <v>369</v>
      </c>
      <c r="V15" s="131">
        <v>0.42109999999999997</v>
      </c>
      <c r="W15" s="131">
        <v>0</v>
      </c>
      <c r="X15" s="131"/>
      <c r="Y15" s="131">
        <v>0.19</v>
      </c>
      <c r="Z15" s="139">
        <v>0.20499999999999999</v>
      </c>
      <c r="AA15" s="131">
        <v>0.2</v>
      </c>
      <c r="AB15" s="131">
        <v>0.18</v>
      </c>
      <c r="AC15" s="131">
        <v>0.20499999999999999</v>
      </c>
      <c r="AD15" s="131">
        <v>0.2</v>
      </c>
      <c r="AE15" s="131">
        <v>0.17</v>
      </c>
      <c r="AF15" s="131">
        <v>0.17</v>
      </c>
      <c r="AG15" s="131">
        <v>0.19</v>
      </c>
      <c r="AH15" s="131">
        <v>0.23</v>
      </c>
      <c r="AI15" s="131">
        <v>0.18</v>
      </c>
      <c r="AJ15" s="131">
        <v>0.17</v>
      </c>
      <c r="AK15" s="131">
        <v>0.17</v>
      </c>
      <c r="AL15" s="131">
        <v>0.19</v>
      </c>
      <c r="AM15" s="131">
        <v>0.2</v>
      </c>
      <c r="AN15" s="131">
        <v>0.20499999999999999</v>
      </c>
      <c r="AO15" s="131">
        <v>0.22500000000000001</v>
      </c>
      <c r="AP15" s="131">
        <v>0.19500000000000001</v>
      </c>
      <c r="AQ15" s="131">
        <v>0.22</v>
      </c>
      <c r="AR15" s="131">
        <v>0.2</v>
      </c>
      <c r="AS15" s="131">
        <v>0.19500000000000001</v>
      </c>
      <c r="AT15" s="131">
        <v>0.2</v>
      </c>
      <c r="AU15" s="131">
        <v>0.17</v>
      </c>
      <c r="AV15" s="131">
        <v>0.17</v>
      </c>
      <c r="AW15" s="131">
        <v>0.2</v>
      </c>
      <c r="AX15" s="131">
        <v>0.18</v>
      </c>
      <c r="AY15" s="131">
        <v>0.2</v>
      </c>
      <c r="AZ15" s="131">
        <v>0.12</v>
      </c>
      <c r="BA15" s="131">
        <v>0.12</v>
      </c>
      <c r="BB15" s="131">
        <v>0.12</v>
      </c>
      <c r="BC15" s="131">
        <v>0.12</v>
      </c>
      <c r="BD15" s="131">
        <v>0.12</v>
      </c>
      <c r="BE15" s="131">
        <v>0.12</v>
      </c>
      <c r="BF15" s="131">
        <v>0.12</v>
      </c>
      <c r="BG15" s="131">
        <v>0.12</v>
      </c>
      <c r="BH15" s="131">
        <v>0.19</v>
      </c>
      <c r="BI15" s="131">
        <v>0.12</v>
      </c>
      <c r="BJ15" s="131">
        <v>0.12</v>
      </c>
      <c r="BK15" s="131">
        <v>0.12</v>
      </c>
      <c r="BL15" s="131">
        <v>0.12</v>
      </c>
      <c r="BM15" s="131">
        <v>0.12</v>
      </c>
      <c r="BN15" s="131">
        <v>0.12</v>
      </c>
      <c r="BO15" s="131">
        <v>0.12</v>
      </c>
      <c r="BP15" s="131">
        <v>0.12</v>
      </c>
      <c r="BQ15" s="131">
        <v>0.12</v>
      </c>
      <c r="BR15" s="131">
        <v>0.12</v>
      </c>
      <c r="BS15" s="131">
        <v>0.12</v>
      </c>
      <c r="BT15" s="131">
        <v>0.12</v>
      </c>
      <c r="BU15" s="131">
        <v>0.12</v>
      </c>
      <c r="BV15" s="131">
        <v>0.12</v>
      </c>
      <c r="BW15" s="131">
        <v>0.12</v>
      </c>
      <c r="BX15" s="131">
        <v>0.12</v>
      </c>
      <c r="BY15" s="131">
        <v>0.12</v>
      </c>
      <c r="BZ15" s="131">
        <v>0.12</v>
      </c>
      <c r="CA15" s="131" t="s">
        <v>369</v>
      </c>
      <c r="CB15" s="131" t="s">
        <v>369</v>
      </c>
      <c r="CC15" s="131" t="s">
        <v>369</v>
      </c>
      <c r="CD15" s="131" t="s">
        <v>369</v>
      </c>
      <c r="CE15" s="131" t="s">
        <v>369</v>
      </c>
      <c r="CF15" s="131" t="s">
        <v>369</v>
      </c>
      <c r="CG15" s="131" t="s">
        <v>369</v>
      </c>
      <c r="CH15" s="131" t="s">
        <v>369</v>
      </c>
      <c r="CI15" s="131" t="s">
        <v>369</v>
      </c>
      <c r="CJ15" s="131" t="s">
        <v>369</v>
      </c>
      <c r="CK15" s="131" t="s">
        <v>369</v>
      </c>
      <c r="CL15" s="131" t="s">
        <v>369</v>
      </c>
      <c r="CM15" s="131" t="s">
        <v>369</v>
      </c>
      <c r="CN15" s="131" t="s">
        <v>369</v>
      </c>
      <c r="CO15" s="131" t="s">
        <v>369</v>
      </c>
      <c r="CP15" s="131" t="s">
        <v>369</v>
      </c>
      <c r="CQ15" s="131" t="s">
        <v>369</v>
      </c>
      <c r="CR15" s="131" t="s">
        <v>369</v>
      </c>
      <c r="CS15" s="131" t="s">
        <v>369</v>
      </c>
      <c r="CT15" s="131" t="s">
        <v>369</v>
      </c>
      <c r="CU15" s="131" t="s">
        <v>369</v>
      </c>
      <c r="CV15" s="131" t="s">
        <v>369</v>
      </c>
      <c r="CW15" s="131" t="s">
        <v>369</v>
      </c>
      <c r="CX15" s="131" t="s">
        <v>369</v>
      </c>
      <c r="CY15" s="131" t="s">
        <v>369</v>
      </c>
      <c r="CZ15" s="131" t="s">
        <v>369</v>
      </c>
      <c r="DA15" s="131" t="s">
        <v>369</v>
      </c>
      <c r="DB15" s="131" t="s">
        <v>369</v>
      </c>
      <c r="DC15" s="131" t="s">
        <v>369</v>
      </c>
      <c r="DD15" s="131" t="s">
        <v>369</v>
      </c>
      <c r="DE15" s="131" t="s">
        <v>369</v>
      </c>
      <c r="DF15" s="131" t="s">
        <v>369</v>
      </c>
      <c r="DG15" s="131" t="s">
        <v>369</v>
      </c>
      <c r="DH15" s="131" t="s">
        <v>369</v>
      </c>
      <c r="DI15" s="131" t="s">
        <v>369</v>
      </c>
      <c r="DJ15" s="131" t="s">
        <v>369</v>
      </c>
      <c r="DK15" s="131" t="s">
        <v>369</v>
      </c>
      <c r="DL15" s="131" t="s">
        <v>369</v>
      </c>
      <c r="DM15" s="131" t="s">
        <v>369</v>
      </c>
      <c r="DN15" s="131" t="s">
        <v>369</v>
      </c>
      <c r="DO15" s="131" t="s">
        <v>369</v>
      </c>
      <c r="DP15" s="131" t="s">
        <v>369</v>
      </c>
      <c r="DQ15" s="131" t="s">
        <v>369</v>
      </c>
      <c r="DR15" s="131" t="s">
        <v>369</v>
      </c>
      <c r="DS15" s="131" t="s">
        <v>369</v>
      </c>
      <c r="DT15" s="131" t="s">
        <v>369</v>
      </c>
      <c r="DU15" s="131" t="s">
        <v>369</v>
      </c>
      <c r="DV15" s="131" t="s">
        <v>369</v>
      </c>
      <c r="DW15" s="131" t="s">
        <v>369</v>
      </c>
      <c r="DX15" s="131" t="s">
        <v>369</v>
      </c>
      <c r="DY15" s="131" t="s">
        <v>369</v>
      </c>
      <c r="DZ15" s="131" t="s">
        <v>369</v>
      </c>
      <c r="EA15" s="131" t="s">
        <v>369</v>
      </c>
      <c r="EB15" s="131" t="s">
        <v>369</v>
      </c>
      <c r="EC15" s="131" t="str">
        <f t="shared" si="0"/>
        <v>N/A</v>
      </c>
      <c r="ED15" s="131" t="str">
        <f t="shared" si="1"/>
        <v>N/A</v>
      </c>
      <c r="EE15" s="131" t="str">
        <f t="shared" si="2"/>
        <v>N/A</v>
      </c>
      <c r="EF15" s="131" t="str">
        <f t="shared" si="3"/>
        <v>N/A</v>
      </c>
      <c r="EG15" s="131" t="str">
        <f t="shared" si="4"/>
        <v>N/A</v>
      </c>
      <c r="EH15" s="131" t="str">
        <f t="shared" si="5"/>
        <v>N/A</v>
      </c>
      <c r="EI15" s="131" t="str">
        <f t="shared" si="6"/>
        <v>N/A</v>
      </c>
      <c r="EJ15" s="131" t="str">
        <f t="shared" si="7"/>
        <v>N/A</v>
      </c>
      <c r="EK15" s="131" t="str">
        <f t="shared" si="8"/>
        <v>N/A</v>
      </c>
      <c r="EL15" s="131" t="str">
        <f t="shared" si="9"/>
        <v>N/A</v>
      </c>
      <c r="EM15" s="131" t="str">
        <f t="shared" si="10"/>
        <v>N/A</v>
      </c>
      <c r="EN15" s="131" t="str">
        <f t="shared" si="11"/>
        <v>N/A</v>
      </c>
      <c r="EO15" s="131" t="str">
        <f t="shared" si="12"/>
        <v>N/A</v>
      </c>
      <c r="EP15" s="131" t="str">
        <f t="shared" si="133"/>
        <v>N/A</v>
      </c>
      <c r="EQ15" s="131" t="str">
        <f t="shared" si="134"/>
        <v>N/A</v>
      </c>
      <c r="ER15" s="131" t="str">
        <f>IF(DQ15="N/A","N/A",IF(DQ15="PMC","PMC",IF(DQ15="PMPF","PMPF",((1+DQ15)*(1-BO15)/(1-CP15))-1)))</f>
        <v>N/A</v>
      </c>
      <c r="ES15" s="131" t="str">
        <f t="shared" si="135"/>
        <v>N/A</v>
      </c>
      <c r="ET15" s="131" t="str">
        <f t="shared" si="136"/>
        <v>N/A</v>
      </c>
      <c r="EU15" s="131" t="str">
        <f t="shared" si="137"/>
        <v>N/A</v>
      </c>
      <c r="EV15" s="131" t="str">
        <f t="shared" si="138"/>
        <v>N/A</v>
      </c>
      <c r="EW15" s="131" t="str">
        <f t="shared" si="139"/>
        <v>N/A</v>
      </c>
      <c r="EX15" s="131" t="str">
        <f t="shared" si="140"/>
        <v>N/A</v>
      </c>
      <c r="EY15" s="131" t="str">
        <f t="shared" si="141"/>
        <v>N/A</v>
      </c>
      <c r="EZ15" s="131" t="str">
        <f t="shared" si="142"/>
        <v>N/A</v>
      </c>
      <c r="FA15" s="131" t="str">
        <f t="shared" si="143"/>
        <v>N/A</v>
      </c>
      <c r="FB15" s="131" t="str">
        <f t="shared" si="144"/>
        <v>N/A</v>
      </c>
      <c r="FC15" s="131" t="str">
        <f t="shared" si="145"/>
        <v>N/A</v>
      </c>
      <c r="FD15" s="132">
        <f t="shared" si="146"/>
        <v>7.9545454545454475E-2</v>
      </c>
      <c r="FE15" s="132">
        <f t="shared" si="147"/>
        <v>9.6590909090909061E-2</v>
      </c>
      <c r="FF15" s="132">
        <f t="shared" si="148"/>
        <v>9.0909090909090828E-2</v>
      </c>
      <c r="FG15" s="132">
        <f t="shared" si="149"/>
        <v>6.8181818181818121E-2</v>
      </c>
      <c r="FH15" s="132">
        <f t="shared" si="150"/>
        <v>9.6590909090909061E-2</v>
      </c>
      <c r="FI15" s="132">
        <f t="shared" si="151"/>
        <v>9.0909090909090828E-2</v>
      </c>
      <c r="FJ15" s="132">
        <f t="shared" si="152"/>
        <v>5.6818181818181879E-2</v>
      </c>
      <c r="FK15" s="132">
        <f t="shared" si="153"/>
        <v>5.6818181818181879E-2</v>
      </c>
      <c r="FL15" s="132">
        <f t="shared" si="154"/>
        <v>0</v>
      </c>
      <c r="FM15" s="132">
        <f t="shared" si="155"/>
        <v>0.125</v>
      </c>
      <c r="FN15" s="132">
        <f t="shared" si="156"/>
        <v>6.8181818181818121E-2</v>
      </c>
      <c r="FO15" s="132">
        <f t="shared" si="157"/>
        <v>5.6818181818181879E-2</v>
      </c>
      <c r="FP15" s="132">
        <f t="shared" si="158"/>
        <v>5.6818181818181879E-2</v>
      </c>
      <c r="FQ15" s="132">
        <f t="shared" si="159"/>
        <v>7.9545454545454475E-2</v>
      </c>
      <c r="FR15" s="132">
        <f t="shared" si="160"/>
        <v>9.0909090909090828E-2</v>
      </c>
      <c r="FS15" s="132">
        <f t="shared" si="161"/>
        <v>9.6590909090909061E-2</v>
      </c>
      <c r="FT15" s="132">
        <f t="shared" si="162"/>
        <v>0.11931818181818177</v>
      </c>
      <c r="FU15" s="132">
        <f t="shared" si="163"/>
        <v>8.5227272727272818E-2</v>
      </c>
      <c r="FV15" s="132">
        <f t="shared" si="164"/>
        <v>0.11363636363636365</v>
      </c>
      <c r="FW15" s="132">
        <f t="shared" si="165"/>
        <v>9.0909090909090828E-2</v>
      </c>
      <c r="FX15" s="132">
        <f t="shared" si="166"/>
        <v>8.5227272727272818E-2</v>
      </c>
      <c r="FY15" s="132">
        <f t="shared" si="167"/>
        <v>9.0909090909090828E-2</v>
      </c>
      <c r="FZ15" s="132">
        <f t="shared" si="168"/>
        <v>5.6818181818181879E-2</v>
      </c>
      <c r="GA15" s="132">
        <f t="shared" si="169"/>
        <v>5.6818181818181879E-2</v>
      </c>
      <c r="GB15" s="132">
        <f t="shared" si="170"/>
        <v>9.0909090909090828E-2</v>
      </c>
      <c r="GC15" s="132">
        <f t="shared" si="171"/>
        <v>6.8181818181818121E-2</v>
      </c>
      <c r="GD15" s="132">
        <f t="shared" si="172"/>
        <v>9.0909090909090828E-2</v>
      </c>
      <c r="GE15" s="100">
        <f>VLOOKUP($C15,'Preços 18%'!$B:$G,6,0)*IF($M15="Positiva",HLOOKUP(Y15,'Fatores PF'!$B$3:$P$15,MATCH("POSITIVA - POSITIVA",'Fatores PF'!$B$3:$B$15,0),0),IF($M15="Negativa",HLOOKUP(Y15,'Fatores PF'!$B$3:$P$15,MATCH("NEGATIVA - NEGATIVA",'Fatores PF'!$B$3:$B$15,0),0),IF($M15="Neutra",HLOOKUP(Y15,'Fatores PF'!$B$3:$P$15,MATCH("NEUTRA - NEUTRA",'Fatores PF'!$B$3:$B$15,0),0),"")))</f>
        <v>11.433970242688002</v>
      </c>
      <c r="GF15" s="100">
        <f>VLOOKUP($C15,'Preços 18%'!$B:$G,6,0)*IF($M15="Positiva",HLOOKUP(Z15,'Fatores PF'!$B$3:$P$15,MATCH("POSITIVA - POSITIVA",'Fatores PF'!$B$3:$B$15,0),0),IF($M15="Negativa",HLOOKUP(Z15,'Fatores PF'!$B$3:$P$15,MATCH("NEGATIVA - NEGATIVA",'Fatores PF'!$B$3:$B$15,0),0),IF($M15="Neutra",HLOOKUP(Z15,'Fatores PF'!$B$3:$P$15,MATCH("NEUTRA - NEUTRA",'Fatores PF'!$B$3:$B$15,0),0),"")))</f>
        <v>11.649707022016001</v>
      </c>
      <c r="GG15" s="100">
        <f>VLOOKUP($C15,'Preços 18%'!$B:$G,6,0)*IF($M15="Positiva",HLOOKUP(AA15,'Fatores PF'!$B$3:$P$15,MATCH("POSITIVA - POSITIVA",'Fatores PF'!$B$3:$B$15,0),0),IF($M15="Negativa",HLOOKUP(AA15,'Fatores PF'!$B$3:$P$15,MATCH("NEGATIVA - NEGATIVA",'Fatores PF'!$B$3:$B$15,0),0),IF($M15="Neutra",HLOOKUP(AA15,'Fatores PF'!$B$3:$P$15,MATCH("NEUTRA - NEUTRA",'Fatores PF'!$B$3:$B$15,0),0),"")))</f>
        <v>11.5768912</v>
      </c>
      <c r="GH15" s="100">
        <f>VLOOKUP($C15,'Preços 18%'!$B:$G,6,0)*IF($M15="Positiva",HLOOKUP(AB15,'Fatores PF'!$B$3:$P$15,MATCH("POSITIVA - POSITIVA",'Fatores PF'!$B$3:$B$15,0),0),IF($M15="Negativa",HLOOKUP(AB15,'Fatores PF'!$B$3:$P$15,MATCH("NEGATIVA - NEGATIVA",'Fatores PF'!$B$3:$B$15,0),0),IF($M15="Neutra",HLOOKUP(AB15,'Fatores PF'!$B$3:$P$15,MATCH("NEUTRA - NEUTRA",'Fatores PF'!$B$3:$B$15,0),0),"")))</f>
        <v>11.294528000000001</v>
      </c>
      <c r="GI15" s="100">
        <f>VLOOKUP($C15,'Preços 18%'!$B:$G,6,0)*IF($M15="Positiva",HLOOKUP(AC15,'Fatores PF'!$B$3:$P$15,MATCH("POSITIVA - POSITIVA",'Fatores PF'!$B$3:$B$15,0),0),IF($M15="Negativa",HLOOKUP(AC15,'Fatores PF'!$B$3:$P$15,MATCH("NEGATIVA - NEGATIVA",'Fatores PF'!$B$3:$B$15,0),0),IF($M15="Neutra",HLOOKUP(AC15,'Fatores PF'!$B$3:$P$15,MATCH("NEUTRA - NEUTRA",'Fatores PF'!$B$3:$B$15,0),0),"")))</f>
        <v>11.649707022016001</v>
      </c>
      <c r="GJ15" s="100">
        <f>VLOOKUP($C15,'Preços 18%'!$B:$G,6,0)*IF($M15="Positiva",HLOOKUP(AD15,'Fatores PF'!$B$3:$P$15,MATCH("POSITIVA - POSITIVA",'Fatores PF'!$B$3:$B$15,0),0),IF($M15="Negativa",HLOOKUP(AD15,'Fatores PF'!$B$3:$P$15,MATCH("NEGATIVA - NEGATIVA",'Fatores PF'!$B$3:$B$15,0),0),IF($M15="Neutra",HLOOKUP(AD15,'Fatores PF'!$B$3:$P$15,MATCH("NEUTRA - NEUTRA",'Fatores PF'!$B$3:$B$15,0),0),"")))</f>
        <v>11.5768912</v>
      </c>
      <c r="GK15" s="100">
        <f>VLOOKUP($C15,'Preços 18%'!$B:$G,6,0)*IF($M15="Positiva",HLOOKUP(AE15,'Fatores PF'!$B$3:$P$15,MATCH("POSITIVA - POSITIVA",'Fatores PF'!$B$3:$B$15,0),0),IF($M15="Negativa",HLOOKUP(AE15,'Fatores PF'!$B$3:$P$15,MATCH("NEGATIVA - NEGATIVA",'Fatores PF'!$B$3:$B$15,0),0),IF($M15="Neutra",HLOOKUP(AE15,'Fatores PF'!$B$3:$P$15,MATCH("NEUTRA - NEUTRA",'Fatores PF'!$B$3:$B$15,0),0),"")))</f>
        <v>11.158451526656002</v>
      </c>
      <c r="GL15" s="100">
        <f>VLOOKUP($C15,'Preços 18%'!$B:$G,6,0)*IF($M15="Positiva",HLOOKUP(AF15,'Fatores PF'!$B$3:$P$15,MATCH("POSITIVA - POSITIVA",'Fatores PF'!$B$3:$B$15,0),0),IF($M15="Negativa",HLOOKUP(AF15,'Fatores PF'!$B$3:$P$15,MATCH("NEGATIVA - NEGATIVA",'Fatores PF'!$B$3:$B$15,0),0),IF($M15="Neutra",HLOOKUP(AF15,'Fatores PF'!$B$3:$P$15,MATCH("NEUTRA - NEUTRA",'Fatores PF'!$B$3:$B$15,0),0),"")))</f>
        <v>11.158451526656002</v>
      </c>
      <c r="GM15" s="100">
        <f>VLOOKUP($C15,'Preços 18%'!$B:$G,6,0)*IF($M15="Positiva",HLOOKUP(AG15,'Fatores PF'!$B$3:$P$15,MATCH("POSITIVA - POSITIVA",'Fatores PF'!$B$3:$B$15,0),0),IF($M15="Negativa",HLOOKUP(AG15,'Fatores PF'!$B$3:$P$15,MATCH("NEGATIVA - NEGATIVA",'Fatores PF'!$B$3:$B$15,0),0),IF($M15="Neutra",HLOOKUP(AG15,'Fatores PF'!$B$3:$P$15,MATCH("NEUTRA - NEUTRA",'Fatores PF'!$B$3:$B$15,0),0),"")))</f>
        <v>11.433970242688002</v>
      </c>
      <c r="GN15" s="100">
        <f>VLOOKUP($C15,'Preços 18%'!$B:$G,6,0)*IF($M15="Positiva",HLOOKUP(AH15,'Fatores PF'!$B$3:$P$15,MATCH("POSITIVA - POSITIVA",'Fatores PF'!$B$3:$B$15,0),0),IF($M15="Negativa",HLOOKUP(AH15,'Fatores PF'!$B$3:$P$15,MATCH("NEGATIVA - NEGATIVA",'Fatores PF'!$B$3:$B$15,0),0),IF($M15="Neutra",HLOOKUP(AH15,'Fatores PF'!$B$3:$P$15,MATCH("NEUTRA - NEUTRA",'Fatores PF'!$B$3:$B$15,0),0),"")))</f>
        <v>12.027938175680001</v>
      </c>
      <c r="GO15" s="100">
        <f>VLOOKUP($C15,'Preços 18%'!$B:$G,6,0)*IF($M15="Positiva",HLOOKUP(AI15,'Fatores PF'!$B$3:$P$15,MATCH("POSITIVA - POSITIVA",'Fatores PF'!$B$3:$B$15,0),0),IF($M15="Negativa",HLOOKUP(AI15,'Fatores PF'!$B$3:$P$15,MATCH("NEGATIVA - NEGATIVA",'Fatores PF'!$B$3:$B$15,0),0),IF($M15="Neutra",HLOOKUP(AI15,'Fatores PF'!$B$3:$P$15,MATCH("NEUTRA - NEUTRA",'Fatores PF'!$B$3:$B$15,0),0),"")))</f>
        <v>11.294528000000001</v>
      </c>
      <c r="GP15" s="100">
        <f>VLOOKUP($C15,'Preços 18%'!$B:$G,6,0)*IF($M15="Positiva",HLOOKUP(AJ15,'Fatores PF'!$B$3:$P$15,MATCH("POSITIVA - POSITIVA",'Fatores PF'!$B$3:$B$15,0),0),IF($M15="Negativa",HLOOKUP(AJ15,'Fatores PF'!$B$3:$P$15,MATCH("NEGATIVA - NEGATIVA",'Fatores PF'!$B$3:$B$15,0),0),IF($M15="Neutra",HLOOKUP(AJ15,'Fatores PF'!$B$3:$P$15,MATCH("NEUTRA - NEUTRA",'Fatores PF'!$B$3:$B$15,0),0),"")))</f>
        <v>11.158451526656002</v>
      </c>
      <c r="GQ15" s="100">
        <f>VLOOKUP($C15,'Preços 18%'!$B:$G,6,0)*IF($M15="Positiva",HLOOKUP(AK15,'Fatores PF'!$B$3:$P$15,MATCH("POSITIVA - POSITIVA",'Fatores PF'!$B$3:$B$15,0),0),IF($M15="Negativa",HLOOKUP(AK15,'Fatores PF'!$B$3:$P$15,MATCH("NEGATIVA - NEGATIVA",'Fatores PF'!$B$3:$B$15,0),0),IF($M15="Neutra",HLOOKUP(AK15,'Fatores PF'!$B$3:$P$15,MATCH("NEUTRA - NEUTRA",'Fatores PF'!$B$3:$B$15,0),0),"")))</f>
        <v>11.158451526656002</v>
      </c>
      <c r="GR15" s="100">
        <f>VLOOKUP($C15,'Preços 18%'!$B:$G,6,0)*IF($M15="Positiva",HLOOKUP(AL15,'Fatores PF'!$B$3:$P$15,MATCH("POSITIVA - POSITIVA",'Fatores PF'!$B$3:$B$15,0),0),IF($M15="Negativa",HLOOKUP(AL15,'Fatores PF'!$B$3:$P$15,MATCH("NEGATIVA - NEGATIVA",'Fatores PF'!$B$3:$B$15,0),0),IF($M15="Neutra",HLOOKUP(AL15,'Fatores PF'!$B$3:$P$15,MATCH("NEUTRA - NEUTRA",'Fatores PF'!$B$3:$B$15,0),0),"")))</f>
        <v>11.433970242688002</v>
      </c>
      <c r="GS15" s="100">
        <f>VLOOKUP($C15,'Preços 18%'!$B:$G,6,0)*IF($M15="Positiva",HLOOKUP(AM15,'Fatores PF'!$B$3:$P$15,MATCH("POSITIVA - POSITIVA",'Fatores PF'!$B$3:$B$15,0),0),IF($M15="Negativa",HLOOKUP(AM15,'Fatores PF'!$B$3:$P$15,MATCH("NEGATIVA - NEGATIVA",'Fatores PF'!$B$3:$B$15,0),0),IF($M15="Neutra",HLOOKUP(AM15,'Fatores PF'!$B$3:$P$15,MATCH("NEUTRA - NEUTRA",'Fatores PF'!$B$3:$B$15,0),0),"")))</f>
        <v>11.5768912</v>
      </c>
      <c r="GT15" s="100">
        <f>VLOOKUP($C15,'Preços 18%'!$B:$G,6,0)*IF($M15="Positiva",HLOOKUP(AN15,'Fatores PF'!$B$3:$P$15,MATCH("POSITIVA - POSITIVA",'Fatores PF'!$B$3:$B$15,0),0),IF($M15="Negativa",HLOOKUP(AN15,'Fatores PF'!$B$3:$P$15,MATCH("NEGATIVA - NEGATIVA",'Fatores PF'!$B$3:$B$15,0),0),IF($M15="Neutra",HLOOKUP(AN15,'Fatores PF'!$B$3:$P$15,MATCH("NEUTRA - NEUTRA",'Fatores PF'!$B$3:$B$15,0),0),"")))</f>
        <v>11.649707022016001</v>
      </c>
      <c r="GU15" s="100">
        <f>VLOOKUP($C15,'Preços 18%'!$B:$G,6,0)*IF($M15="Positiva",HLOOKUP(AO15,'Fatores PF'!$B$3:$P$15,MATCH("POSITIVA - POSITIVA",'Fatores PF'!$B$3:$B$15,0),0),IF($M15="Negativa",HLOOKUP(AO15,'Fatores PF'!$B$3:$P$15,MATCH("NEGATIVA - NEGATIVA",'Fatores PF'!$B$3:$B$15,0),0),IF($M15="Neutra",HLOOKUP(AO15,'Fatores PF'!$B$3:$P$15,MATCH("NEUTRA - NEUTRA",'Fatores PF'!$B$3:$B$15,0),0),"")))</f>
        <v>11.950344768320003</v>
      </c>
      <c r="GV15" s="100">
        <f>VLOOKUP($C15,'Preços 18%'!$B:$G,6,0)*IF($M15="Positiva",HLOOKUP(AP15,'Fatores PF'!$B$3:$P$15,MATCH("POSITIVA - POSITIVA",'Fatores PF'!$B$3:$B$15,0),0),IF($M15="Negativa",HLOOKUP(AP15,'Fatores PF'!$B$3:$P$15,MATCH("NEGATIVA - NEGATIVA",'Fatores PF'!$B$3:$B$15,0),0),IF($M15="Neutra",HLOOKUP(AP15,'Fatores PF'!$B$3:$P$15,MATCH("NEUTRA - NEUTRA",'Fatores PF'!$B$3:$B$15,0),0),"")))</f>
        <v>11.504990234752002</v>
      </c>
      <c r="GW15" s="100">
        <f>VLOOKUP($C15,'Preços 18%'!$B:$G,6,0)*IF($M15="Positiva",HLOOKUP(AQ15,'Fatores PF'!$B$3:$P$15,MATCH("POSITIVA - POSITIVA",'Fatores PF'!$B$3:$B$15,0),0),IF($M15="Negativa",HLOOKUP(AQ15,'Fatores PF'!$B$3:$P$15,MATCH("NEGATIVA - NEGATIVA",'Fatores PF'!$B$3:$B$15,0),0),IF($M15="Neutra",HLOOKUP(AQ15,'Fatores PF'!$B$3:$P$15,MATCH("NEUTRA - NEUTRA",'Fatores PF'!$B$3:$B$15,0),0),"")))</f>
        <v>11.873733984896003</v>
      </c>
      <c r="GX15" s="100">
        <f>VLOOKUP($C15,'Preços 18%'!$B:$G,6,0)*IF($M15="Positiva",HLOOKUP(AR15,'Fatores PF'!$B$3:$P$15,MATCH("POSITIVA - POSITIVA",'Fatores PF'!$B$3:$B$15,0),0),IF($M15="Negativa",HLOOKUP(AR15,'Fatores PF'!$B$3:$P$15,MATCH("NEGATIVA - NEGATIVA",'Fatores PF'!$B$3:$B$15,0),0),IF($M15="Neutra",HLOOKUP(AR15,'Fatores PF'!$B$3:$P$15,MATCH("NEUTRA - NEUTRA",'Fatores PF'!$B$3:$B$15,0),0),"")))</f>
        <v>11.5768912</v>
      </c>
      <c r="GY15" s="100">
        <f>VLOOKUP($C15,'Preços 18%'!$B:$G,6,0)*IF($M15="Positiva",HLOOKUP(AS15,'Fatores PF'!$B$3:$P$15,MATCH("POSITIVA - POSITIVA",'Fatores PF'!$B$3:$B$15,0),0),IF($M15="Negativa",HLOOKUP(AS15,'Fatores PF'!$B$3:$P$15,MATCH("NEGATIVA - NEGATIVA",'Fatores PF'!$B$3:$B$15,0),0),IF($M15="Neutra",HLOOKUP(AS15,'Fatores PF'!$B$3:$P$15,MATCH("NEUTRA - NEUTRA",'Fatores PF'!$B$3:$B$15,0),0),"")))</f>
        <v>11.504990234752002</v>
      </c>
      <c r="GZ15" s="100">
        <f>VLOOKUP($C15,'Preços 18%'!$B:$G,6,0)*IF($M15="Positiva",HLOOKUP(AT15,'Fatores PF'!$B$3:$P$15,MATCH("POSITIVA - POSITIVA",'Fatores PF'!$B$3:$B$15,0),0),IF($M15="Negativa",HLOOKUP(AT15,'Fatores PF'!$B$3:$P$15,MATCH("NEGATIVA - NEGATIVA",'Fatores PF'!$B$3:$B$15,0),0),IF($M15="Neutra",HLOOKUP(AT15,'Fatores PF'!$B$3:$P$15,MATCH("NEUTRA - NEUTRA",'Fatores PF'!$B$3:$B$15,0),0),"")))</f>
        <v>11.5768912</v>
      </c>
      <c r="HA15" s="100">
        <f>VLOOKUP($C15,'Preços 18%'!$B:$G,6,0)*IF($M15="Positiva",HLOOKUP(AU15,'Fatores PF'!$B$3:$P$15,MATCH("POSITIVA - POSITIVA",'Fatores PF'!$B$3:$B$15,0),0),IF($M15="Negativa",HLOOKUP(AU15,'Fatores PF'!$B$3:$P$15,MATCH("NEGATIVA - NEGATIVA",'Fatores PF'!$B$3:$B$15,0),0),IF($M15="Neutra",HLOOKUP(AU15,'Fatores PF'!$B$3:$P$15,MATCH("NEUTRA - NEUTRA",'Fatores PF'!$B$3:$B$15,0),0),"")))</f>
        <v>11.158451526656002</v>
      </c>
      <c r="HB15" s="100">
        <f>VLOOKUP($C15,'Preços 18%'!$B:$G,6,0)*IF($M15="Positiva",HLOOKUP(AV15,'Fatores PF'!$B$3:$P$15,MATCH("POSITIVA - POSITIVA",'Fatores PF'!$B$3:$B$15,0),0),IF($M15="Negativa",HLOOKUP(AV15,'Fatores PF'!$B$3:$P$15,MATCH("NEGATIVA - NEGATIVA",'Fatores PF'!$B$3:$B$15,0),0),IF($M15="Neutra",HLOOKUP(AV15,'Fatores PF'!$B$3:$P$15,MATCH("NEUTRA - NEUTRA",'Fatores PF'!$B$3:$B$15,0),0),"")))</f>
        <v>11.158451526656002</v>
      </c>
      <c r="HC15" s="100">
        <f>VLOOKUP($C15,'Preços 18%'!$B:$G,6,0)*IF($M15="Positiva",HLOOKUP(AW15,'Fatores PF'!$B$3:$P$15,MATCH("POSITIVA - POSITIVA",'Fatores PF'!$B$3:$B$15,0),0),IF($M15="Negativa",HLOOKUP(AW15,'Fatores PF'!$B$3:$P$15,MATCH("NEGATIVA - NEGATIVA",'Fatores PF'!$B$3:$B$15,0),0),IF($M15="Neutra",HLOOKUP(AW15,'Fatores PF'!$B$3:$P$15,MATCH("NEUTRA - NEUTRA",'Fatores PF'!$B$3:$B$15,0),0),"")))</f>
        <v>11.5768912</v>
      </c>
      <c r="HD15" s="100">
        <f>VLOOKUP($C15,'Preços 18%'!$B:$G,6,0)*IF($M15="Positiva",HLOOKUP(AX15,'Fatores PF'!$B$3:$P$15,MATCH("POSITIVA - POSITIVA",'Fatores PF'!$B$3:$B$15,0),0),IF($M15="Negativa",HLOOKUP(AX15,'Fatores PF'!$B$3:$P$15,MATCH("NEGATIVA - NEGATIVA",'Fatores PF'!$B$3:$B$15,0),0),IF($M15="Neutra",HLOOKUP(AX15,'Fatores PF'!$B$3:$P$15,MATCH("NEUTRA - NEUTRA",'Fatores PF'!$B$3:$B$15,0),0),"")))</f>
        <v>11.294528000000001</v>
      </c>
      <c r="HE15" s="100">
        <f>VLOOKUP($C15,'Preços 18%'!$B:$G,6,0)*IF($M15="Positiva",HLOOKUP(AY15,'Fatores PF'!$B$3:$P$15,MATCH("POSITIVA - POSITIVA",'Fatores PF'!$B$3:$B$15,0),0),IF($M15="Negativa",HLOOKUP(AY15,'Fatores PF'!$B$3:$P$15,MATCH("NEGATIVA - NEGATIVA",'Fatores PF'!$B$3:$B$15,0),0),IF($M15="Neutra",HLOOKUP(AY15,'Fatores PF'!$B$3:$P$15,MATCH("NEUTRA - NEUTRA",'Fatores PF'!$B$3:$B$15,0),0),"")))</f>
        <v>11.5768912</v>
      </c>
      <c r="HF15" s="100">
        <f>GE15/IF($M15="Positiva",VLOOKUP(Y15,'Fatores PMC'!$B:$E,2,0),IF($M15="Negativa",VLOOKUP(Y15,'Fatores PMC'!$B:$E,3,0),IF($M15="Neutra",VLOOKUP(Y15,'Fatores PMC'!$B:$E,4,0))))</f>
        <v>15.338263987701458</v>
      </c>
      <c r="HG15" s="100">
        <f>GF15/IF($M15="Positiva",VLOOKUP(Z15,'Fatores PMC'!$B:$E,2,0),IF($M15="Negativa",VLOOKUP(Z15,'Fatores PMC'!$B:$E,3,0),IF($M15="Neutra",VLOOKUP(Z15,'Fatores PMC'!$B:$E,4,0))))</f>
        <v>15.627667196119415</v>
      </c>
      <c r="HH15" s="100">
        <f>GG15/IF($M15="Positiva",VLOOKUP(AA15,'Fatores PMC'!$B:$E,2,0),IF($M15="Negativa",VLOOKUP(AA15,'Fatores PMC'!$B:$E,3,0),IF($M15="Neutra",VLOOKUP(AA15,'Fatores PMC'!$B:$E,4,0))))</f>
        <v>15.52998736340539</v>
      </c>
      <c r="HI15" s="100">
        <f>GH15/IF($M15="Positiva",VLOOKUP(AB15,'Fatores PMC'!$B:$E,2,0),IF($M15="Negativa",VLOOKUP(AB15,'Fatores PMC'!$B:$E,3,0),IF($M15="Neutra",VLOOKUP(AB15,'Fatores PMC'!$B:$E,4,0))))</f>
        <v>15.151207183810138</v>
      </c>
      <c r="HJ15" s="100">
        <f>GI15/IF($M15="Positiva",VLOOKUP(AC15,'Fatores PMC'!$B:$E,2,0),IF($M15="Negativa",VLOOKUP(AC15,'Fatores PMC'!$B:$E,3,0),IF($M15="Neutra",VLOOKUP(AC15,'Fatores PMC'!$B:$E,4,0))))</f>
        <v>15.627667196119415</v>
      </c>
      <c r="HK15" s="100">
        <f>GJ15/IF($M15="Positiva",VLOOKUP(AD15,'Fatores PMC'!$B:$E,2,0),IF($M15="Negativa",VLOOKUP(AD15,'Fatores PMC'!$B:$E,3,0),IF($M15="Neutra",VLOOKUP(AD15,'Fatores PMC'!$B:$E,4,0))))</f>
        <v>15.52998736340539</v>
      </c>
      <c r="HL15" s="100">
        <f>GK15/IF($M15="Positiva",VLOOKUP(AE15,'Fatores PMC'!$B:$E,2,0),IF($M15="Negativa",VLOOKUP(AE15,'Fatores PMC'!$B:$E,3,0),IF($M15="Neutra",VLOOKUP(AE15,'Fatores PMC'!$B:$E,4,0))))</f>
        <v>14.968665439659594</v>
      </c>
      <c r="HM15" s="100">
        <f>GL15/IF($M15="Positiva",VLOOKUP(AF15,'Fatores PMC'!$B:$E,2,0),IF($M15="Negativa",VLOOKUP(AF15,'Fatores PMC'!$B:$E,3,0),IF($M15="Neutra",VLOOKUP(AF15,'Fatores PMC'!$B:$E,4,0))))</f>
        <v>14.968665439659594</v>
      </c>
      <c r="HN15" s="100">
        <f>GM15/IF($M15="Positiva",VLOOKUP(AG15,'Fatores PMC'!$B:$E,2,0),IF($M15="Negativa",VLOOKUP(AG15,'Fatores PMC'!$B:$E,3,0),IF($M15="Neutra",VLOOKUP(AG15,'Fatores PMC'!$B:$E,4,0))))</f>
        <v>15.338263987701458</v>
      </c>
      <c r="HO15" s="100">
        <f>GN15/IF($M15="Positiva",VLOOKUP(AH15,'Fatores PMC'!$B:$E,2,0),IF($M15="Negativa",VLOOKUP(AH15,'Fatores PMC'!$B:$E,3,0),IF($M15="Neutra",VLOOKUP(AH15,'Fatores PMC'!$B:$E,4,0))))</f>
        <v>16.135050822290847</v>
      </c>
      <c r="HP15" s="100">
        <f>GO15/IF($M15="Positiva",VLOOKUP(AI15,'Fatores PMC'!$B:$E,2,0),IF($M15="Negativa",VLOOKUP(AI15,'Fatores PMC'!$B:$E,3,0),IF($M15="Neutra",VLOOKUP(AI15,'Fatores PMC'!$B:$E,4,0))))</f>
        <v>15.151207183810138</v>
      </c>
      <c r="HQ15" s="100">
        <f>GP15/IF($M15="Positiva",VLOOKUP(AJ15,'Fatores PMC'!$B:$E,2,0),IF($M15="Negativa",VLOOKUP(AJ15,'Fatores PMC'!$B:$E,3,0),IF($M15="Neutra",VLOOKUP(AJ15,'Fatores PMC'!$B:$E,4,0))))</f>
        <v>14.968665439659594</v>
      </c>
      <c r="HR15" s="100">
        <f>GQ15/IF($M15="Positiva",VLOOKUP(AK15,'Fatores PMC'!$B:$E,2,0),IF($M15="Negativa",VLOOKUP(AK15,'Fatores PMC'!$B:$E,3,0),IF($M15="Neutra",VLOOKUP(AK15,'Fatores PMC'!$B:$E,4,0))))</f>
        <v>14.968665439659594</v>
      </c>
      <c r="HS15" s="100">
        <f>GR15/IF($M15="Positiva",VLOOKUP(AL15,'Fatores PMC'!$B:$E,2,0),IF($M15="Negativa",VLOOKUP(AL15,'Fatores PMC'!$B:$E,3,0),IF($M15="Neutra",VLOOKUP(AL15,'Fatores PMC'!$B:$E,4,0))))</f>
        <v>15.338263987701458</v>
      </c>
      <c r="HT15" s="100">
        <f>GS15/IF($M15="Positiva",VLOOKUP(AM15,'Fatores PMC'!$B:$E,2,0),IF($M15="Negativa",VLOOKUP(AM15,'Fatores PMC'!$B:$E,3,0),IF($M15="Neutra",VLOOKUP(AM15,'Fatores PMC'!$B:$E,4,0))))</f>
        <v>15.52998736340539</v>
      </c>
      <c r="HU15" s="100">
        <f>GT15/IF($M15="Positiva",VLOOKUP(AN15,'Fatores PMC'!$B:$E,2,0),IF($M15="Negativa",VLOOKUP(AN15,'Fatores PMC'!$B:$E,3,0),IF($M15="Neutra",VLOOKUP(AN15,'Fatores PMC'!$B:$E,4,0))))</f>
        <v>15.627667196119415</v>
      </c>
      <c r="HV15" s="100">
        <f>GU15/IF($M15="Positiva",VLOOKUP(AO15,'Fatores PMC'!$B:$E,2,0),IF($M15="Negativa",VLOOKUP(AO15,'Fatores PMC'!$B:$E,3,0),IF($M15="Neutra",VLOOKUP(AO15,'Fatores PMC'!$B:$E,4,0))))</f>
        <v>16.030962028938074</v>
      </c>
      <c r="HW15" s="100">
        <f>GV15/IF($M15="Positiva",VLOOKUP(AP15,'Fatores PMC'!$B:$E,2,0),IF($M15="Negativa",VLOOKUP(AP15,'Fatores PMC'!$B:$E,3,0),IF($M15="Neutra",VLOOKUP(AP15,'Fatores PMC'!$B:$E,4,0))))</f>
        <v>15.433534778473257</v>
      </c>
      <c r="HX15" s="100">
        <f>GW15/IF($M15="Positiva",VLOOKUP(AQ15,'Fatores PMC'!$B:$E,2,0),IF($M15="Negativa",VLOOKUP(AQ15,'Fatores PMC'!$B:$E,3,0),IF($M15="Neutra",VLOOKUP(AQ15,'Fatores PMC'!$B:$E,4,0))))</f>
        <v>15.928191390610291</v>
      </c>
      <c r="HY15" s="100">
        <f>GX15/IF($M15="Positiva",VLOOKUP(AR15,'Fatores PMC'!$B:$E,2,0),IF($M15="Negativa",VLOOKUP(AR15,'Fatores PMC'!$B:$E,3,0),IF($M15="Neutra",VLOOKUP(AR15,'Fatores PMC'!$B:$E,4,0))))</f>
        <v>15.52998736340539</v>
      </c>
      <c r="HZ15" s="100">
        <f>GY15/IF($M15="Positiva",VLOOKUP(AS15,'Fatores PMC'!$B:$E,2,0),IF($M15="Negativa",VLOOKUP(AS15,'Fatores PMC'!$B:$E,3,0),IF($M15="Neutra",VLOOKUP(AS15,'Fatores PMC'!$B:$E,4,0))))</f>
        <v>15.433534778473257</v>
      </c>
      <c r="IA15" s="100">
        <f>GZ15/IF($M15="Positiva",VLOOKUP(AT15,'Fatores PMC'!$B:$E,2,0),IF($M15="Negativa",VLOOKUP(AT15,'Fatores PMC'!$B:$E,3,0),IF($M15="Neutra",VLOOKUP(AT15,'Fatores PMC'!$B:$E,4,0))))</f>
        <v>15.52998736340539</v>
      </c>
      <c r="IB15" s="100">
        <f>HA15/IF($M15="Positiva",VLOOKUP(AU15,'Fatores PMC'!$B:$E,2,0),IF($M15="Negativa",VLOOKUP(AU15,'Fatores PMC'!$B:$E,3,0),IF($M15="Neutra",VLOOKUP(AU15,'Fatores PMC'!$B:$E,4,0))))</f>
        <v>14.968665439659594</v>
      </c>
      <c r="IC15" s="100">
        <f>HB15/IF($M15="Positiva",VLOOKUP(AV15,'Fatores PMC'!$B:$E,2,0),IF($M15="Negativa",VLOOKUP(AV15,'Fatores PMC'!$B:$E,3,0),IF($M15="Neutra",VLOOKUP(AV15,'Fatores PMC'!$B:$E,4,0))))</f>
        <v>14.968665439659594</v>
      </c>
      <c r="ID15" s="100">
        <f>HC15/IF($M15="Positiva",VLOOKUP(AW15,'Fatores PMC'!$B:$E,2,0),IF($M15="Negativa",VLOOKUP(AW15,'Fatores PMC'!$B:$E,3,0),IF($M15="Neutra",VLOOKUP(AW15,'Fatores PMC'!$B:$E,4,0))))</f>
        <v>15.52998736340539</v>
      </c>
      <c r="IE15" s="100">
        <f>HD15/IF($M15="Positiva",VLOOKUP(AX15,'Fatores PMC'!$B:$E,2,0),IF($M15="Negativa",VLOOKUP(AX15,'Fatores PMC'!$B:$E,3,0),IF($M15="Neutra",VLOOKUP(AX15,'Fatores PMC'!$B:$E,4,0))))</f>
        <v>15.151207183810138</v>
      </c>
      <c r="IF15" s="100">
        <f>HE15/IF($M15="Positiva",VLOOKUP(AY15,'Fatores PMC'!$B:$E,2,0),IF($M15="Negativa",VLOOKUP(AY15,'Fatores PMC'!$B:$E,3,0),IF($M15="Neutra",VLOOKUP(AY15,'Fatores PMC'!$B:$E,4,0))))</f>
        <v>15.52998736340539</v>
      </c>
      <c r="IG15" s="132">
        <f t="shared" si="100"/>
        <v>5.6818181818181879E-2</v>
      </c>
      <c r="IH15" s="132">
        <f t="shared" si="17"/>
        <v>6.8181818181818121E-2</v>
      </c>
      <c r="II15" s="132">
        <f t="shared" si="17"/>
        <v>7.9545454545454475E-2</v>
      </c>
      <c r="IJ15" s="132">
        <f t="shared" si="17"/>
        <v>8.5227272727272818E-2</v>
      </c>
      <c r="IK15" s="132">
        <f t="shared" si="17"/>
        <v>9.0909090909090828E-2</v>
      </c>
      <c r="IL15" s="132">
        <f t="shared" si="17"/>
        <v>9.6590909090909061E-2</v>
      </c>
      <c r="IM15" s="132">
        <f t="shared" si="17"/>
        <v>0.11363636363636365</v>
      </c>
      <c r="IN15" s="132">
        <f t="shared" si="17"/>
        <v>0.11931818181818177</v>
      </c>
      <c r="IO15" s="132">
        <f t="shared" si="17"/>
        <v>0.125</v>
      </c>
      <c r="IP15" s="132">
        <f t="shared" si="101"/>
        <v>0</v>
      </c>
      <c r="IQ15" s="132">
        <f t="shared" si="102"/>
        <v>6.8181818181818121E-2</v>
      </c>
      <c r="IR15" s="132">
        <f t="shared" si="103"/>
        <v>6.8181818181818121E-2</v>
      </c>
      <c r="IS15" s="132">
        <f t="shared" si="17"/>
        <v>6.8181818181818121E-2</v>
      </c>
      <c r="IT15" s="132">
        <f t="shared" si="17"/>
        <v>7.9545454545454475E-2</v>
      </c>
      <c r="IU15" s="132">
        <f t="shared" si="17"/>
        <v>8.5227272727272818E-2</v>
      </c>
      <c r="IV15" s="132">
        <f t="shared" si="17"/>
        <v>9.0909090909090828E-2</v>
      </c>
      <c r="IW15" s="100">
        <f>VLOOKUP($C15,'Preços 18%'!$B:$G,6,0)*IF($M15="Positiva",HLOOKUP(IW$5,'Fatores PF'!$B$3:$P$15,MATCH("POSITIVA - POSITIVA",'Fatores PF'!$B$3:$B$15,0),0),IF($M15="Negativa",HLOOKUP(IW$5,'Fatores PF'!$B$3:$P$15,MATCH("NEGATIVA - NEGATIVA",'Fatores PF'!$B$3:$B$15,0),0),IF($M15="Neutra",HLOOKUP(IW$5,'Fatores PF'!$B$3:$P$15,MATCH("NEUTRA - NEUTRA",'Fatores PF'!$B$3:$B$15,0),0),"")))</f>
        <v>9.261512960000001</v>
      </c>
      <c r="IX15" s="100">
        <f>VLOOKUP($C15,'Preços 18%'!$B:$G,6,0)*IF($M15="Positiva",HLOOKUP(IX$5,'Fatores PF'!$B$3:$P$15,MATCH("POSITIVA - POSITIVA",'Fatores PF'!$B$3:$B$15,0),0),IF($M15="Negativa",HLOOKUP(IX$5,'Fatores PF'!$B$3:$P$15,MATCH("NEGATIVA - NEGATIVA",'Fatores PF'!$B$3:$B$15,0),0),IF($M15="Neutra",HLOOKUP(IX$5,'Fatores PF'!$B$3:$P$15,MATCH("NEUTRA - NEUTRA",'Fatores PF'!$B$3:$B$15,0),0),"")))</f>
        <v>10.524444491904001</v>
      </c>
      <c r="IY15" s="100">
        <f>VLOOKUP($C15,'Preços 18%'!$B:$G,6,0)*IF($M15="Positiva",HLOOKUP(IY$5,'Fatores PF'!$B$3:$P$15,MATCH("POSITIVA - POSITIVA",'Fatores PF'!$B$3:$B$15,0),0),IF($M15="Negativa",HLOOKUP(IY$5,'Fatores PF'!$B$3:$P$15,MATCH("NEGATIVA - NEGATIVA",'Fatores PF'!$B$3:$B$15,0),0),IF($M15="Neutra",HLOOKUP(IY$5,'Fatores PF'!$B$3:$P$15,MATCH("NEUTRA - NEUTRA",'Fatores PF'!$B$3:$B$15,0),0),"")))</f>
        <v>11.158451526656002</v>
      </c>
      <c r="IZ15" s="100">
        <f>VLOOKUP($C15,'Preços 18%'!$B:$G,6,0)*IF($M15="Positiva",HLOOKUP(IZ$5,'Fatores PF'!$B$3:$P$15,MATCH("POSITIVA - POSITIVA",'Fatores PF'!$B$3:$B$15,0),0),IF($M15="Negativa",HLOOKUP(IZ$5,'Fatores PF'!$B$3:$P$15,MATCH("NEGATIVA - NEGATIVA",'Fatores PF'!$B$3:$B$15,0),0),IF($M15="Neutra",HLOOKUP(IZ$5,'Fatores PF'!$B$3:$P$15,MATCH("NEUTRA - NEUTRA",'Fatores PF'!$B$3:$B$15,0),0),"")))</f>
        <v>11.226071865792001</v>
      </c>
      <c r="JA15" s="100">
        <f>VLOOKUP($C15,'Preços 18%'!$B:$G,6,0)*IF($M15="Positiva",HLOOKUP(JA$5,'Fatores PF'!$B$3:$P$15,MATCH("POSITIVA - POSITIVA",'Fatores PF'!$B$3:$B$15,0),0),IF($M15="Negativa",HLOOKUP(JA$5,'Fatores PF'!$B$3:$P$15,MATCH("NEGATIVA - NEGATIVA",'Fatores PF'!$B$3:$B$15,0),0),IF($M15="Neutra",HLOOKUP(JA$5,'Fatores PF'!$B$3:$P$15,MATCH("NEUTRA - NEUTRA",'Fatores PF'!$B$3:$B$15,0),0),"")))</f>
        <v>11.294528000000001</v>
      </c>
      <c r="JB15" s="100">
        <f>VLOOKUP($C15,'Preços 18%'!$B:$G,6,0)*IF($M15="Positiva",HLOOKUP(JB$5,'Fatores PF'!$B$3:$P$15,MATCH("POSITIVA - POSITIVA",'Fatores PF'!$B$3:$B$15,0),0),IF($M15="Negativa",HLOOKUP(JB$5,'Fatores PF'!$B$3:$P$15,MATCH("NEGATIVA - NEGATIVA",'Fatores PF'!$B$3:$B$15,0),0),IF($M15="Neutra",HLOOKUP(JB$5,'Fatores PF'!$B$3:$P$15,MATCH("NEUTRA - NEUTRA",'Fatores PF'!$B$3:$B$15,0),0),"")))</f>
        <v>11.433970242688002</v>
      </c>
      <c r="JC15" s="100">
        <f>VLOOKUP($C15,'Preços 18%'!$B:$G,6,0)*IF($M15="Positiva",HLOOKUP(JC$5,'Fatores PF'!$B$3:$P$15,MATCH("POSITIVA - POSITIVA",'Fatores PF'!$B$3:$B$15,0),0),IF($M15="Negativa",HLOOKUP(JC$5,'Fatores PF'!$B$3:$P$15,MATCH("NEGATIVA - NEGATIVA",'Fatores PF'!$B$3:$B$15,0),0),IF($M15="Neutra",HLOOKUP(JC$5,'Fatores PF'!$B$3:$P$15,MATCH("NEUTRA - NEUTRA",'Fatores PF'!$B$3:$B$15,0),0),"")))</f>
        <v>11.504990234752002</v>
      </c>
      <c r="JD15" s="100">
        <f>VLOOKUP($C15,'Preços 18%'!$B:$G,6,0)*IF($M15="Positiva",HLOOKUP(JD$5,'Fatores PF'!$B$3:$P$15,MATCH("POSITIVA - POSITIVA",'Fatores PF'!$B$3:$B$15,0),0),IF($M15="Negativa",HLOOKUP(JD$5,'Fatores PF'!$B$3:$P$15,MATCH("NEGATIVA - NEGATIVA",'Fatores PF'!$B$3:$B$15,0),0),IF($M15="Neutra",HLOOKUP(JD$5,'Fatores PF'!$B$3:$P$15,MATCH("NEUTRA - NEUTRA",'Fatores PF'!$B$3:$B$15,0),0),"")))</f>
        <v>11.5768912</v>
      </c>
      <c r="JE15" s="100">
        <f>VLOOKUP($C15,'Preços 18%'!$B:$G,6,0)*IF($M15="Positiva",HLOOKUP(JE$5,'Fatores PF'!$B$3:$P$15,MATCH("POSITIVA - POSITIVA",'Fatores PF'!$B$3:$B$15,0),0),IF($M15="Negativa",HLOOKUP(JE$5,'Fatores PF'!$B$3:$P$15,MATCH("NEGATIVA - NEGATIVA",'Fatores PF'!$B$3:$B$15,0),0),IF($M15="Neutra",HLOOKUP(JE$5,'Fatores PF'!$B$3:$P$15,MATCH("NEUTRA - NEUTRA",'Fatores PF'!$B$3:$B$15,0),0),"")))</f>
        <v>11.649707022016001</v>
      </c>
      <c r="JF15" s="100">
        <f>VLOOKUP($C15,'Preços 18%'!$B:$G,6,0)*IF($M15="Positiva",HLOOKUP(JF$5,'Fatores PF'!$B$3:$P$15,MATCH("POSITIVA - POSITIVA",'Fatores PF'!$B$3:$B$15,0),0),IF($M15="Negativa",HLOOKUP(JF$5,'Fatores PF'!$B$3:$P$15,MATCH("NEGATIVA - NEGATIVA",'Fatores PF'!$B$3:$B$15,0),0),IF($M15="Neutra",HLOOKUP(JF$5,'Fatores PF'!$B$3:$P$15,MATCH("NEUTRA - NEUTRA",'Fatores PF'!$B$3:$B$15,0),0),"")))</f>
        <v>11.723437700800002</v>
      </c>
      <c r="JG15" s="100">
        <f>VLOOKUP($C15,'Preços 18%'!$B:$G,6,0)*IF($M15="Positiva",HLOOKUP(JG$5,'Fatores PF'!$B$3:$P$15,MATCH("POSITIVA - POSITIVA",'Fatores PF'!$B$3:$B$15,0),0),IF($M15="Negativa",HLOOKUP(JG$5,'Fatores PF'!$B$3:$P$15,MATCH("NEGATIVA - NEGATIVA",'Fatores PF'!$B$3:$B$15,0),0),IF($M15="Neutra",HLOOKUP(JG$5,'Fatores PF'!$B$3:$P$15,MATCH("NEUTRA - NEUTRA",'Fatores PF'!$B$3:$B$15,0),0),"")))</f>
        <v>11.873733984896003</v>
      </c>
      <c r="JH15" s="100">
        <f>VLOOKUP($C15,'Preços 18%'!$B:$G,6,0)*IF($M15="Positiva",HLOOKUP(JH$5,'Fatores PF'!$B$3:$P$15,MATCH("POSITIVA - POSITIVA",'Fatores PF'!$B$3:$B$15,0),0),IF($M15="Negativa",HLOOKUP(JH$5,'Fatores PF'!$B$3:$P$15,MATCH("NEGATIVA - NEGATIVA",'Fatores PF'!$B$3:$B$15,0),0),IF($M15="Neutra",HLOOKUP(JH$5,'Fatores PF'!$B$3:$P$15,MATCH("NEUTRA - NEUTRA",'Fatores PF'!$B$3:$B$15,0),0),"")))</f>
        <v>11.950344768320003</v>
      </c>
      <c r="JI15" s="100">
        <f>VLOOKUP($C15,'Preços 18%'!$B:$G,6,0)*IF($M15="Positiva",HLOOKUP(JI$5,'Fatores PF'!$B$3:$P$15,MATCH("POSITIVA - POSITIVA",'Fatores PF'!$B$3:$B$15,0),0),IF($M15="Negativa",HLOOKUP(JI$5,'Fatores PF'!$B$3:$P$15,MATCH("NEGATIVA - NEGATIVA",'Fatores PF'!$B$3:$B$15,0),0),IF($M15="Neutra",HLOOKUP(JI$5,'Fatores PF'!$B$3:$P$15,MATCH("NEUTRA - NEUTRA",'Fatores PF'!$B$3:$B$15,0),0),"")))</f>
        <v>12.027938175680001</v>
      </c>
      <c r="JJ15" s="100">
        <f>VLOOKUP($C15,'Preços 18%'!$B:$G,6,0)*IF($M15="Positiva",HLOOKUP(JJ$5,'Fatores PF'!$B$3:$P$15,MATCH("POSITIVA - POSITIVA",'Fatores PF'!$B$3:$B$15,0),0),IF($M15="Negativa",HLOOKUP(JJ$5,'Fatores PF'!$B$3:$P$15,MATCH("NEGATIVA - POSITIVA",'Fatores PF'!$B$3:$B$15,0),0),IF($M15="Neutra",HLOOKUP(JJ$5,'Fatores PF'!$B$3:$P$15,MATCH("NEUTRA - POSITIVA",'Fatores PF'!$B$3:$B$15,0),0),"")))</f>
        <v>9.3968214054400026</v>
      </c>
      <c r="JK15" s="100">
        <f>VLOOKUP($C15,'Preços 18%'!$B:$G,6,0)*IF($M15="Positiva",HLOOKUP(JK$5,'Fatores PF'!$B$3:$P$15,MATCH("POSITIVA - POSITIVA",'Fatores PF'!$B$3:$B$15,0),0),IF($M15="Negativa",HLOOKUP(JK$5,'Fatores PF'!$B$3:$P$15,MATCH("NEGATIVA - POSITIVA",'Fatores PF'!$B$3:$B$15,0),0),IF($M15="Neutra",HLOOKUP(JK$5,'Fatores PF'!$B$3:$P$15,MATCH("NEUTRA - POSITIVA",'Fatores PF'!$B$3:$B$15,0),0),"")))</f>
        <v>9.9629031488000006</v>
      </c>
      <c r="JL15" s="100">
        <f>VLOOKUP($C15,'Preços 18%'!$B:$G,6,0)*IF($M15="Positiva",HLOOKUP(JL$5,'Fatores PF'!$B$3:$P$15,MATCH("POSITIVA - POSITIVA",'Fatores PF'!$B$3:$B$15,0),0),IF($M15="Negativa",HLOOKUP(JL$5,'Fatores PF'!$B$3:$P$15,MATCH("NEGATIVA - POSITIVA",'Fatores PF'!$B$3:$B$15,0),0),IF($M15="Neutra",HLOOKUP(JL$5,'Fatores PF'!$B$3:$P$15,MATCH("NEUTRA - POSITIVA",'Fatores PF'!$B$3:$B$15,0),0),"")))</f>
        <v>10.023283695488001</v>
      </c>
      <c r="JM15" s="100">
        <f>VLOOKUP($C15,'Preços 18%'!$B:$G,6,0)*IF($M15="Positiva",HLOOKUP(JM$5,'Fatores PF'!$B$3:$P$15,MATCH("POSITIVA - POSITIVA",'Fatores PF'!$B$3:$B$15,0),0),IF($M15="Negativa",HLOOKUP(JM$5,'Fatores PF'!$B$3:$P$15,MATCH("NEGATIVA - POSITIVA",'Fatores PF'!$B$3:$B$15,0),0),IF($M15="Neutra",HLOOKUP(JM$5,'Fatores PF'!$B$3:$P$15,MATCH("NEUTRA - POSITIVA",'Fatores PF'!$B$3:$B$15,0),0),"")))</f>
        <v>10.084398386496002</v>
      </c>
      <c r="JN15" s="100">
        <f>VLOOKUP($C15,'Preços 18%'!$B:$G,6,0)*IF($M15="Positiva",HLOOKUP(JN$5,'Fatores PF'!$B$3:$P$15,MATCH("POSITIVA - POSITIVA",'Fatores PF'!$B$3:$B$15,0),0),IF($M15="Negativa",HLOOKUP(JN$5,'Fatores PF'!$B$3:$P$15,MATCH("NEGATIVA - POSITIVA",'Fatores PF'!$B$3:$B$15,0),0),IF($M15="Neutra",HLOOKUP(JN$5,'Fatores PF'!$B$3:$P$15,MATCH("NEUTRA - POSITIVA",'Fatores PF'!$B$3:$B$15,0),0),"")))</f>
        <v>10.208897968640002</v>
      </c>
      <c r="JO15" s="100">
        <f>VLOOKUP($C15,'Preços 18%'!$B:$G,6,0)*IF($M15="Positiva",HLOOKUP(JO$5,'Fatores PF'!$B$3:$P$15,MATCH("POSITIVA - POSITIVA",'Fatores PF'!$B$3:$B$15,0),0),IF($M15="Negativa",HLOOKUP(JO$5,'Fatores PF'!$B$3:$P$15,MATCH("NEGATIVA - POSITIVA",'Fatores PF'!$B$3:$B$15,0),0),IF($M15="Neutra",HLOOKUP(JO$5,'Fatores PF'!$B$3:$P$15,MATCH("NEUTRA - POSITIVA",'Fatores PF'!$B$3:$B$15,0),0),"")))</f>
        <v>10.272305448832002</v>
      </c>
      <c r="JP15" s="100">
        <f>VLOOKUP($C15,'Preços 18%'!$B:$G,6,0)*IF($M15="Positiva",HLOOKUP(JP$5,'Fatores PF'!$B$3:$P$15,MATCH("POSITIVA - POSITIVA",'Fatores PF'!$B$3:$B$15,0),0),IF($M15="Negativa",HLOOKUP(JP$5,'Fatores PF'!$B$3:$P$15,MATCH("NEGATIVA - POSITIVA",'Fatores PF'!$B$3:$B$15,0),0),IF($M15="Neutra",HLOOKUP(JP$5,'Fatores PF'!$B$3:$P$15,MATCH("NEUTRA - POSITIVA",'Fatores PF'!$B$3:$B$15,0),0),"")))</f>
        <v>10.336503545984002</v>
      </c>
      <c r="JQ15" s="100">
        <f>VLOOKUP($C15,'Preços 18%'!$B:$G,6,0)*IF($M15="Positiva",HLOOKUP(JQ$5,'Fatores PF'!$B$3:$P$15,MATCH("POSITIVA - POSITIVA",'Fatores PF'!$B$3:$B$15,0),0),IF($M15="Negativa",HLOOKUP(JQ$5,'Fatores PF'!$B$3:$P$15,MATCH("NEGATIVA - POSITIVA",'Fatores PF'!$B$3:$B$15,0),0),IF($M15="Neutra",HLOOKUP(JQ$5,'Fatores PF'!$B$3:$P$15,MATCH("NEUTRA - POSITIVA",'Fatores PF'!$B$3:$B$15,0),0),"")))</f>
        <v>10.467350652864001</v>
      </c>
      <c r="JR15" s="100">
        <f>VLOOKUP($C15,'Preços 18%'!$B:$G,6,0)*IF($M15="Positiva",HLOOKUP(JR$5,'Fatores PF'!$B$3:$P$15,MATCH("POSITIVA - POSITIVA",'Fatores PF'!$B$3:$B$15,0),0),IF($M15="Negativa",HLOOKUP(JR$5,'Fatores PF'!$B$3:$P$15,MATCH("NEGATIVA - POSITIVA",'Fatores PF'!$B$3:$B$15,0),0),IF($M15="Neutra",HLOOKUP(JR$5,'Fatores PF'!$B$3:$P$15,MATCH("NEUTRA - POSITIVA",'Fatores PF'!$B$3:$B$15,0),0),"")))</f>
        <v>10.601540940032002</v>
      </c>
      <c r="JS15" s="100">
        <f>IW15/IF($M15="Positiva",VLOOKUP(JS$5,'Fatores PMC'!$B:$E,2,0),IF($M15="Negativa",VLOOKUP(JS$5,'Fatores PMC'!$B:$E,3,0),IF($M15="Neutra",VLOOKUP(Y15,'Fatores PMC'!$B:$E,4,0))))</f>
        <v>12.423989890724313</v>
      </c>
      <c r="JT15" s="100">
        <f>IX15/IF($M15="Positiva",VLOOKUP(JT$5,'Fatores PMC'!$B:$E,2,0),IF($M15="Negativa",VLOOKUP(JT$5,'Fatores PMC'!$B:$E,3,0),IF($M15="Neutra",VLOOKUP(Z15,'Fatores PMC'!$B:$E,4,0))))</f>
        <v>14.118167575603595</v>
      </c>
      <c r="JU15" s="100">
        <f>IY15/IF($M15="Positiva",VLOOKUP(JU$5,'Fatores PMC'!$B:$E,2,0),IF($M15="Negativa",VLOOKUP(JU$5,'Fatores PMC'!$B:$E,3,0),IF($M15="Neutra",VLOOKUP(AA15,'Fatores PMC'!$B:$E,4,0))))</f>
        <v>14.968665439659594</v>
      </c>
      <c r="JV15" s="100">
        <f>IZ15/IF($M15="Positiva",VLOOKUP(JV$5,'Fatores PMC'!$B:$E,2,0),IF($M15="Negativa",VLOOKUP(JV$5,'Fatores PMC'!$B:$E,3,0),IF($M15="Neutra",VLOOKUP(AB15,'Fatores PMC'!$B:$E,4,0))))</f>
        <v>15.059375717069063</v>
      </c>
      <c r="JW15" s="100">
        <f>JA15/IF($M15="Positiva",VLOOKUP(JW$5,'Fatores PMC'!$B:$E,2,0),IF($M15="Negativa",VLOOKUP(JW$5,'Fatores PMC'!$B:$E,3,0),IF($M15="Neutra",VLOOKUP(AC15,'Fatores PMC'!$B:$E,4,0))))</f>
        <v>15.151207183810138</v>
      </c>
      <c r="JX15" s="100">
        <f>JB15/IF($M15="Positiva",VLOOKUP(JX$5,'Fatores PMC'!$B:$E,2,0),IF($M15="Negativa",VLOOKUP(JX$5,'Fatores PMC'!$B:$E,3,0),IF($M15="Neutra",VLOOKUP(AD15,'Fatores PMC'!$B:$E,4,0))))</f>
        <v>15.338263987701458</v>
      </c>
      <c r="JY15" s="100">
        <f>JC15/IF($M15="Positiva",VLOOKUP(JY$5,'Fatores PMC'!$B:$E,2,0),IF($M15="Negativa",VLOOKUP(JY$5,'Fatores PMC'!$B:$E,3,0),IF($M15="Neutra",VLOOKUP(AE15,'Fatores PMC'!$B:$E,4,0))))</f>
        <v>15.433534778473257</v>
      </c>
      <c r="JZ15" s="100">
        <f>JD15/IF($M15="Positiva",VLOOKUP(JZ$5,'Fatores PMC'!$B:$E,2,0),IF($M15="Negativa",VLOOKUP(JZ$5,'Fatores PMC'!$B:$E,3,0),IF($M15="Neutra",VLOOKUP(AF15,'Fatores PMC'!$B:$E,4,0))))</f>
        <v>15.52998736340539</v>
      </c>
      <c r="KA15" s="100">
        <f>JE15/IF($M15="Positiva",VLOOKUP(KA$5,'Fatores PMC'!$B:$E,2,0),IF($M15="Negativa",VLOOKUP(KA$5,'Fatores PMC'!$B:$E,3,0),IF($M15="Neutra",VLOOKUP(AG15,'Fatores PMC'!$B:$E,4,0))))</f>
        <v>15.627667196119415</v>
      </c>
      <c r="KB15" s="100">
        <f>JF15/IF($M15="Positiva",VLOOKUP(KB$5,'Fatores PMC'!$B:$E,2,0),IF($M15="Negativa",VLOOKUP(KB$5,'Fatores PMC'!$B:$E,3,0),IF($M15="Neutra",VLOOKUP(AH15,'Fatores PMC'!$B:$E,4,0))))</f>
        <v>15.726574276615327</v>
      </c>
      <c r="KC15" s="100">
        <f>JG15/IF($M15="Positiva",VLOOKUP(KC$5,'Fatores PMC'!$B:$E,2,0),IF($M15="Negativa",VLOOKUP(KC$5,'Fatores PMC'!$B:$E,3,0),IF($M15="Neutra",VLOOKUP(AI15,'Fatores PMC'!$B:$E,4,0))))</f>
        <v>15.928191390610291</v>
      </c>
      <c r="KD15" s="100">
        <f>JH15/IF($M15="Positiva",VLOOKUP(KD$5,'Fatores PMC'!$B:$E,2,0),IF($M15="Negativa",VLOOKUP(KD$5,'Fatores PMC'!$B:$E,3,0),IF($M15="Neutra",VLOOKUP(AJ15,'Fatores PMC'!$B:$E,4,0))))</f>
        <v>16.030962028938074</v>
      </c>
      <c r="KE15" s="100">
        <f>JI15/IF($M15="Positiva",VLOOKUP(KE$5,'Fatores PMC'!$B:$E,2,0),IF($M15="Negativa",VLOOKUP(KE$5,'Fatores PMC'!$B:$E,3,0),IF($M15="Neutra",VLOOKUP(AK15,'Fatores PMC'!$B:$E,4,0))))</f>
        <v>16.135050822290847</v>
      </c>
      <c r="KF15" s="100">
        <f>JJ15/VLOOKUP(KF$5,'Fatores PMC'!$B:$E,2,0)</f>
        <v>12.990554338847435</v>
      </c>
      <c r="KG15" s="100">
        <f>JK15/VLOOKUP(KG$5,'Fatores PMC'!$B:$E,2,0)</f>
        <v>13.773129140480926</v>
      </c>
      <c r="KH15" s="100">
        <f>JL15/VLOOKUP(KH$5,'Fatores PMC'!$B:$E,2,0)</f>
        <v>13.856601704118848</v>
      </c>
      <c r="KI15" s="100">
        <f>JM15/VLOOKUP(KI$5,'Fatores PMC'!$B:$E,2,0)</f>
        <v>13.941089179211403</v>
      </c>
      <c r="KJ15" s="100">
        <f>JN15/VLOOKUP(KJ$5,'Fatores PMC'!$B:$E,2,0)</f>
        <v>14.113202547894684</v>
      </c>
      <c r="KK15" s="100">
        <f>JO15/VLOOKUP(KK$5,'Fatores PMC'!$B:$E,2,0)</f>
        <v>14.200859669530168</v>
      </c>
      <c r="KL15" s="100">
        <f>JP15/VLOOKUP(KL$5,'Fatores PMC'!$B:$E,2,0)</f>
        <v>14.289609772732177</v>
      </c>
      <c r="KM15" s="100">
        <f>JQ15/VLOOKUP(KM$5,'Fatores PMC'!$B:$E,2,0)</f>
        <v>14.470498221992433</v>
      </c>
      <c r="KN15" s="100">
        <f>JR15/VLOOKUP(KN$5,'Fatores PMC'!$B:$E,2,0)</f>
        <v>14.656008421876862</v>
      </c>
      <c r="KO15" s="132" t="str">
        <f>IF(HLOOKUP(VLOOKUP(LEFT(KO$5,2),'%ICMS'!$B:$K,9,0),$IG$4:$IR$34,MATCH($C15,$C$4:$C$34,0),0)=FD15,"",FD15)</f>
        <v/>
      </c>
      <c r="KP15" s="132">
        <f>IF(HLOOKUP(VLOOKUP(LEFT(KP$5,2),'%ICMS'!$B:$K,9,0),$IG$4:$IR$34,MATCH($C15,$C$4:$C$34,0),0)=FE15,"",FE15)</f>
        <v>9.6590909090909061E-2</v>
      </c>
      <c r="KQ15" s="132" t="str">
        <f>IF(HLOOKUP(VLOOKUP(LEFT(KQ$5,2),'%ICMS'!$B:$K,9,0),$IG$4:$IR$34,MATCH($C15,$C$4:$C$34,0),0)=FF15,"",FF15)</f>
        <v/>
      </c>
      <c r="KR15" s="132" t="str">
        <f>IF(HLOOKUP(VLOOKUP(LEFT(KR$5,2),'%ICMS'!$B:$K,9,0),$IG$4:$IR$34,MATCH($C15,$C$4:$C$34,0),0)=FG15,"",FG15)</f>
        <v/>
      </c>
      <c r="KS15" s="132" t="str">
        <f>IF(HLOOKUP(VLOOKUP(LEFT(KS$5,2),'%ICMS'!$B:$K,9,0),$IG$4:$IR$34,MATCH($C15,$C$4:$C$34,0),0)=FH15,"",FH15)</f>
        <v/>
      </c>
      <c r="KT15" s="132" t="str">
        <f>IF(HLOOKUP(VLOOKUP(LEFT(KT$5,2),'%ICMS'!$B:$K,9,0),$IG$4:$IR$34,MATCH($C15,$C$4:$C$34,0),0)=FI15,"",FI15)</f>
        <v/>
      </c>
      <c r="KU15" s="132" t="str">
        <f>IF(HLOOKUP(VLOOKUP(LEFT(KU$5,2),'%ICMS'!$B:$K,9,0),$IG$4:$IR$34,MATCH($C15,$C$4:$C$34,0),0)=FJ15,"",FJ15)</f>
        <v/>
      </c>
      <c r="KV15" s="132" t="str">
        <f>IF(HLOOKUP(VLOOKUP(LEFT(KV$5,2),'%ICMS'!$B:$K,9,0),$IG$4:$IR$34,MATCH($C15,$C$4:$C$34,0),0)=FK15,"",FK15)</f>
        <v/>
      </c>
      <c r="KW15" s="132">
        <f>IF(HLOOKUP(VLOOKUP(LEFT(KW$5,2),'%ICMS'!$B:$K,9,0),$IG$4:$IR$34,MATCH($C15,$C$4:$C$34,0),0)=FL15,"",FL15)</f>
        <v>0</v>
      </c>
      <c r="KX15" s="132" t="str">
        <f>IF(HLOOKUP(VLOOKUP(LEFT(KX$5,2),'%ICMS'!$B:$K,9,0),$IG$4:$IR$34,MATCH($C15,$C$4:$C$34,0),0)=FM15,"",FM15)</f>
        <v/>
      </c>
      <c r="KY15" s="132" t="str">
        <f>IF(HLOOKUP(VLOOKUP(LEFT(KY$5,2),'%ICMS'!$B:$K,9,0),$IG$4:$IR$34,MATCH($C15,$C$4:$C$34,0),0)=FN15,"",FN15)</f>
        <v/>
      </c>
      <c r="KZ15" s="132" t="str">
        <f>IF(HLOOKUP(VLOOKUP(LEFT(KZ$5,2),'%ICMS'!$B:$K,9,0),$IG$4:$IR$34,MATCH($C15,$C$4:$C$34,0),0)=FO15,"",FO15)</f>
        <v/>
      </c>
      <c r="LA15" s="132" t="str">
        <f>IF(HLOOKUP(VLOOKUP(LEFT(LA$5,2),'%ICMS'!$B:$K,9,0),$IG$4:$IR$34,MATCH($C15,$C$4:$C$34,0),0)=FP15,"",FP15)</f>
        <v/>
      </c>
      <c r="LB15" s="132" t="str">
        <f>IF(HLOOKUP(VLOOKUP(LEFT(LB$5,2),'%ICMS'!$B:$K,9,0),$IG$4:$IR$34,MATCH($C15,$C$4:$C$34,0),0)=FQ15,"",FQ15)</f>
        <v/>
      </c>
      <c r="LC15" s="132" t="str">
        <f>IF(HLOOKUP(VLOOKUP(LEFT(LC$5,2),'%ICMS'!$B:$K,9,0),$IG$4:$IR$34,MATCH($C15,$C$4:$C$34,0),0)=FR15,"",FR15)</f>
        <v/>
      </c>
      <c r="LD15" s="132" t="str">
        <f>IF(HLOOKUP(VLOOKUP(LEFT(LD$5,2),'%ICMS'!$B:$K,9,0),$IG$4:$IR$34,MATCH($C15,$C$4:$C$34,0),0)=FS15,"",FS15)</f>
        <v/>
      </c>
      <c r="LE15" s="132" t="str">
        <f>IF(HLOOKUP(VLOOKUP(LEFT(LE$5,2),'%ICMS'!$B:$K,9,0),$IG$4:$IR$34,MATCH($C15,$C$4:$C$34,0),0)=FT15,"",FT15)</f>
        <v/>
      </c>
      <c r="LF15" s="132" t="str">
        <f>IF(HLOOKUP(VLOOKUP(LEFT(LF$5,2),'%ICMS'!$B:$K,9,0),$IG$4:$IR$34,MATCH($C15,$C$4:$C$34,0),0)=FU15,"",FU15)</f>
        <v/>
      </c>
      <c r="LG15" s="132" t="str">
        <f>IF(HLOOKUP(VLOOKUP(LEFT(LG$5,2),'%ICMS'!$B:$K,9,0),$IG$4:$IR$34,MATCH($C15,$C$4:$C$34,0),0)=FV15,"",FV15)</f>
        <v/>
      </c>
      <c r="LH15" s="132" t="str">
        <f>IF(HLOOKUP(VLOOKUP(LEFT(LH$5,2),'%ICMS'!$B:$K,9,0),$IG$4:$IR$34,MATCH($C15,$C$4:$C$34,0),0)=FW15,"",FW15)</f>
        <v/>
      </c>
      <c r="LI15" s="132" t="str">
        <f>IF(HLOOKUP(VLOOKUP(LEFT(LI$5,2),'%ICMS'!$B:$K,9,0),$IG$4:$IR$34,MATCH($C15,$C$4:$C$34,0),0)=FX15,"",FX15)</f>
        <v/>
      </c>
      <c r="LJ15" s="132" t="str">
        <f>IF(HLOOKUP(VLOOKUP(LEFT(LJ$5,2),'%ICMS'!$B:$K,9,0),$IG$4:$IR$34,MATCH($C15,$C$4:$C$34,0),0)=FY15,"",FY15)</f>
        <v/>
      </c>
      <c r="LK15" s="132" t="str">
        <f>IF(HLOOKUP(VLOOKUP(LEFT(LK$5,2),'%ICMS'!$B:$K,9,0),$IG$4:$IR$34,MATCH($C15,$C$4:$C$34,0),0)=FZ15,"",FZ15)</f>
        <v/>
      </c>
      <c r="LL15" s="132" t="str">
        <f>IF(HLOOKUP(VLOOKUP(LEFT(LL$5,2),'%ICMS'!$B:$K,9,0),$IG$4:$IR$34,MATCH($C15,$C$4:$C$34,0),0)=GA15,"",GA15)</f>
        <v/>
      </c>
      <c r="LM15" s="132" t="str">
        <f>IF(HLOOKUP(VLOOKUP(LEFT(LM$5,2),'%ICMS'!$B:$K,9,0),$IG$4:$IR$34,MATCH($C15,$C$4:$C$34,0),0)=GB15,"",GB15)</f>
        <v/>
      </c>
      <c r="LN15" s="132" t="str">
        <f>IF(HLOOKUP(VLOOKUP(LEFT(LN$5,2),'%ICMS'!$B:$K,9,0),$IG$4:$IR$34,MATCH($C15,$C$4:$C$34,0),0)=GC15,"",GC15)</f>
        <v/>
      </c>
      <c r="LO15" s="132" t="str">
        <f>IFERROR(IF(AND(VLOOKUP(LEFT(LO$5,2),'%ICMS'!$B$2:$I$29,8,0)=AY15,HLOOKUP(AY15,$IG$5:$IO$34,MATCH($C15,$C$5:$C$34,0),0)=GD15),"",GD15),GD15)</f>
        <v/>
      </c>
      <c r="LP15" s="100" t="str">
        <f>IF(VLOOKUP(LEFT($LP$5,2),'%ICMS'!$B$2:$I$29,8,0)=Y15,"",GE15)</f>
        <v/>
      </c>
      <c r="LQ15" s="100" t="str">
        <f>IF(VLOOKUP(LEFT($LQ$5,2),'%ICMS'!$B$2:$I$29,8,0)=Z15,"",GF15)</f>
        <v/>
      </c>
      <c r="LR15" s="100" t="str">
        <f>IF(VLOOKUP(LEFT($LR$5,2),'%ICMS'!$B$2:$I$29,8,0)=AA15,"",GG15)</f>
        <v/>
      </c>
      <c r="LS15" s="100" t="str">
        <f>IF(VLOOKUP(LEFT($LS$5,2),'%ICMS'!$B$2:$I$29,8,0)=AB15,"",GH15)</f>
        <v/>
      </c>
      <c r="LT15" s="100" t="str">
        <f>IF(VLOOKUP(LEFT($LT$5,2),'%ICMS'!$B$2:$I$29,8,0)=AC15,"",GI15)</f>
        <v/>
      </c>
      <c r="LU15" s="100" t="str">
        <f>IF(VLOOKUP(LEFT($LU$5,2),'%ICMS'!$B$2:$I$29,8,0)=AD15,"",GJ15)</f>
        <v/>
      </c>
      <c r="LV15" s="100" t="str">
        <f>IF(VLOOKUP(LEFT($LV$5,2),'%ICMS'!$B$2:$I$29,8,0)=AE15,"",GK15)</f>
        <v/>
      </c>
      <c r="LW15" s="100" t="str">
        <f>IF(VLOOKUP(LEFT($LW$5,2),'%ICMS'!$B$2:$I$29,8,0)=AF15,"",GL15)</f>
        <v/>
      </c>
      <c r="LX15" s="100" t="str">
        <f>IF(VLOOKUP(LEFT($LX$5,2),'%ICMS'!$B$2:$I$29,8,0)=AG15,"",GM15)</f>
        <v/>
      </c>
      <c r="LY15" s="100" t="str">
        <f>IF(VLOOKUP(LEFT($LY$5,2),'%ICMS'!$B$2:$I$29,8,0)=AH15,"",GN15)</f>
        <v/>
      </c>
      <c r="LZ15" s="100" t="str">
        <f>IF(VLOOKUP(LEFT($LZ$5,2),'%ICMS'!$B$2:$I$29,8,0)=AI15,"",GO15)</f>
        <v/>
      </c>
      <c r="MA15" s="100" t="str">
        <f>IF(VLOOKUP(LEFT($MA$5,2),'%ICMS'!$B$2:$I$29,8,0)=AJ15,"",GP15)</f>
        <v/>
      </c>
      <c r="MB15" s="100" t="str">
        <f>IF(VLOOKUP(LEFT($MB$5,2),'%ICMS'!$B$2:$I$29,8,0)=AK15,"",GQ15)</f>
        <v/>
      </c>
      <c r="MC15" s="100" t="str">
        <f>IF(VLOOKUP(LEFT($MC$5,2),'%ICMS'!$B$2:$I$29,8,0)=AL15,"",GR15)</f>
        <v/>
      </c>
      <c r="MD15" s="100" t="str">
        <f>IF(VLOOKUP(LEFT($MD$5,2),'%ICMS'!$B$2:$I$29,8,0)=AM15,"",GS15)</f>
        <v/>
      </c>
      <c r="ME15" s="100" t="str">
        <f>IF(VLOOKUP(LEFT($ME$5,2),'%ICMS'!$B$2:$I$29,8,0)=AN15,"",GT15)</f>
        <v/>
      </c>
      <c r="MF15" s="100" t="str">
        <f>IF(VLOOKUP(LEFT($MF$5,2),'%ICMS'!$B$2:$I$29,8,0)=AO15,"",GU15)</f>
        <v/>
      </c>
      <c r="MG15" s="100" t="str">
        <f>IF(VLOOKUP(LEFT($MG$5,2),'%ICMS'!$B$2:$I$29,8,0)=AP15,"",GV15)</f>
        <v/>
      </c>
      <c r="MH15" s="100" t="str">
        <f>IF(VLOOKUP(LEFT($MH$5,2),'%ICMS'!$B$2:$I$29,8,0)=AQ15,"",GW15)</f>
        <v/>
      </c>
      <c r="MI15" s="100" t="str">
        <f>IF(VLOOKUP(LEFT($MI$5,2),'%ICMS'!$B$2:$I$29,8,0)=AR15,"",GX15)</f>
        <v/>
      </c>
      <c r="MJ15" s="100" t="str">
        <f>IF(VLOOKUP(LEFT($MJ$5,2),'%ICMS'!$B$2:$I$29,8,0)=AS15,"",GY15)</f>
        <v/>
      </c>
      <c r="MK15" s="100" t="str">
        <f>IF(VLOOKUP(LEFT($MK$5,2),'%ICMS'!$B$2:$I$29,8,0)=AT15,"",GZ15)</f>
        <v/>
      </c>
      <c r="ML15" s="100" t="str">
        <f>IF(VLOOKUP(LEFT($ML$5,2),'%ICMS'!$B$2:$I$29,8,0)=AU15,"",HA15)</f>
        <v/>
      </c>
      <c r="MM15" s="100" t="str">
        <f>IF(VLOOKUP(LEFT($MM$5,2),'%ICMS'!$B$2:$I$29,8,0)=AV15,"",HB15)</f>
        <v/>
      </c>
      <c r="MN15" s="100" t="str">
        <f>IF(VLOOKUP(LEFT($MN$5,2),'%ICMS'!$B$2:$I$29,8,0)=AW15,"",HC15)</f>
        <v/>
      </c>
      <c r="MO15" s="100" t="str">
        <f>IF(VLOOKUP(LEFT($MO$5,2),'%ICMS'!$B$2:$I$29,8,0)=AX15,"",HD15)</f>
        <v/>
      </c>
      <c r="MP15" s="100" t="str">
        <f>IF(VLOOKUP(LEFT($MP$5,2),'%ICMS'!$B$2:$I$29,8,0)=AY15,"",HE15)</f>
        <v/>
      </c>
      <c r="MQ15" s="100" t="str">
        <f>IF(VLOOKUP(LEFT($MQ$5,2),'%ICMS'!$B$2:$I$29,8,0)=Y15,"",HF15)</f>
        <v/>
      </c>
      <c r="MR15" s="100" t="str">
        <f>IF(VLOOKUP(LEFT($MR$5,2),'%ICMS'!$B$2:$I$29,8,0)=Z15,"",HG15)</f>
        <v/>
      </c>
      <c r="MS15" s="100" t="str">
        <f>IF(VLOOKUP(LEFT($MS$5,2),'%ICMS'!$B$2:$I$29,8,0)=AA15,"",HH15)</f>
        <v/>
      </c>
      <c r="MT15" s="100" t="str">
        <f>IF(VLOOKUP(LEFT($MT$5,2),'%ICMS'!$B$2:$I$29,8,0)=AB15,"",HI15)</f>
        <v/>
      </c>
      <c r="MU15" s="100" t="str">
        <f>IF(VLOOKUP(LEFT($MU$5,2),'%ICMS'!$B$2:$I$29,8,0)=AC15,"",HJ15)</f>
        <v/>
      </c>
      <c r="MV15" s="100" t="str">
        <f>IF(VLOOKUP(LEFT($MV$5,2),'%ICMS'!$B$2:$I$29,8,0)=AD15,"",HK15)</f>
        <v/>
      </c>
      <c r="MW15" s="100" t="str">
        <f>IF(VLOOKUP(LEFT($MW$5,2),'%ICMS'!$B$2:$I$29,8,0)=AE15,"",HL15)</f>
        <v/>
      </c>
      <c r="MX15" s="100" t="str">
        <f>IF(VLOOKUP(LEFT($MX$5,2),'%ICMS'!$B$2:$I$29,8,0)=AF15,"",HM15)</f>
        <v/>
      </c>
      <c r="MY15" s="100" t="str">
        <f>IF(VLOOKUP(LEFT($MY$5,2),'%ICMS'!$B$2:$I$29,8,0)=AG15,"",HN15)</f>
        <v/>
      </c>
      <c r="MZ15" s="100" t="str">
        <f>IF(VLOOKUP(LEFT($MZ$5,2),'%ICMS'!$B$2:$I$29,8,0)=AH15,"",HO15)</f>
        <v/>
      </c>
      <c r="NA15" s="100" t="str">
        <f>IF(VLOOKUP(LEFT($NA$5,2),'%ICMS'!$B$2:$I$29,8,0)=AI15,"",HP15)</f>
        <v/>
      </c>
      <c r="NB15" s="100" t="str">
        <f>IF(VLOOKUP(LEFT($NB$5,2),'%ICMS'!$B$2:$I$29,8,0)=AJ15,"",HQ15)</f>
        <v/>
      </c>
      <c r="NC15" s="100" t="str">
        <f>IF(VLOOKUP(LEFT($NC$5,2),'%ICMS'!$B$2:$I$29,8,0)=AK15,"",HR15)</f>
        <v/>
      </c>
      <c r="ND15" s="100" t="str">
        <f>IF(VLOOKUP(LEFT($ND$5,2),'%ICMS'!$B$2:$I$29,8,0)=AL15,"",HS15)</f>
        <v/>
      </c>
      <c r="NE15" s="100" t="str">
        <f>IF(VLOOKUP(LEFT($NE$5,2),'%ICMS'!$B$2:$I$29,8,0)=AM15,"",HT15)</f>
        <v/>
      </c>
      <c r="NF15" s="100" t="str">
        <f>IF(VLOOKUP(LEFT($NF$5,2),'%ICMS'!$B$2:$I$29,8,0)=AN15,"",HU15)</f>
        <v/>
      </c>
      <c r="NG15" s="100" t="str">
        <f>IF(VLOOKUP(LEFT($NG$5,2),'%ICMS'!$B$2:$I$29,8,0)=AO15,"",HV15)</f>
        <v/>
      </c>
      <c r="NH15" s="100" t="str">
        <f>IF(VLOOKUP(LEFT($NH$5,2),'%ICMS'!$B$2:$I$29,8,0)=AP15,"",HW15)</f>
        <v/>
      </c>
      <c r="NI15" s="100" t="str">
        <f>IF(VLOOKUP(LEFT($NI$5,2),'%ICMS'!$B$2:$I$29,8,0)=AQ15,"",HX15)</f>
        <v/>
      </c>
      <c r="NJ15" s="100" t="str">
        <f>IF(VLOOKUP(LEFT($NJ$5,2),'%ICMS'!$B$2:$I$29,8,0)=AR15,"",HY15)</f>
        <v/>
      </c>
      <c r="NK15" s="100" t="str">
        <f>IF(VLOOKUP(LEFT($NK$5,2),'%ICMS'!$B$2:$I$29,8,0)=AS15,"",HZ15)</f>
        <v/>
      </c>
      <c r="NL15" s="100" t="str">
        <f>IF(VLOOKUP(LEFT($NL$5,2),'%ICMS'!$B$2:$I$29,8,0)=AT15,"",IA15)</f>
        <v/>
      </c>
      <c r="NM15" s="100" t="str">
        <f>IF(VLOOKUP(LEFT($NM$5,2),'%ICMS'!$B$2:$I$29,8,0)=AU15,"",IB15)</f>
        <v/>
      </c>
      <c r="NN15" s="100" t="str">
        <f>IF(VLOOKUP(LEFT($NN$5,2),'%ICMS'!$B$2:$I$29,8,0)=AV15,"",IC15)</f>
        <v/>
      </c>
      <c r="NO15" s="100" t="str">
        <f>IF(FB15="PMPF",U15,IF(VLOOKUP(LEFT($NO$5,2),'%ICMS'!$B$2:$I$29,8,0)=AW15,"",ID15))</f>
        <v/>
      </c>
      <c r="NP15" s="100" t="str">
        <f>IF(VLOOKUP(LEFT($NP$5,2),'%ICMS'!$B$2:$I$29,8,0)=AX15,"",IE15)</f>
        <v/>
      </c>
      <c r="NQ15" s="100" t="str">
        <f>IF(VLOOKUP(LEFT($NQ$5,2),'%ICMS'!$B$2:$I$29,8,0)=AY15,"",IF15)</f>
        <v/>
      </c>
      <c r="NT15" s="131">
        <v>0.08</v>
      </c>
      <c r="NU15" s="100">
        <f t="shared" si="18"/>
        <v>9.6824938918762484</v>
      </c>
      <c r="NV15" s="100">
        <f t="shared" si="19"/>
        <v>9.6824951317073893</v>
      </c>
      <c r="NW15" s="100">
        <f t="shared" si="20"/>
        <v>9.6824908218181829</v>
      </c>
      <c r="NX15" s="100">
        <f t="shared" si="21"/>
        <v>9.6824908218181847</v>
      </c>
      <c r="NY15" s="100">
        <f t="shared" si="22"/>
        <v>9.6824951317073893</v>
      </c>
      <c r="NZ15" s="100">
        <f t="shared" si="23"/>
        <v>9.6824908218181829</v>
      </c>
      <c r="OA15" s="100">
        <f t="shared" si="24"/>
        <v>9.6824927110846843</v>
      </c>
      <c r="OB15" s="100">
        <f t="shared" si="25"/>
        <v>9.6824927110846843</v>
      </c>
      <c r="OC15" s="100">
        <f t="shared" si="26"/>
        <v>10.519252623272962</v>
      </c>
      <c r="OD15" s="100">
        <f t="shared" si="27"/>
        <v>9.6824902314224008</v>
      </c>
      <c r="OE15" s="100">
        <f t="shared" si="28"/>
        <v>9.6824908218181847</v>
      </c>
      <c r="OF15" s="100">
        <f t="shared" si="29"/>
        <v>9.6824927110846843</v>
      </c>
      <c r="OG15" s="100">
        <f t="shared" si="30"/>
        <v>9.6824927110846843</v>
      </c>
      <c r="OH15" s="100">
        <f t="shared" si="31"/>
        <v>9.6824938918762484</v>
      </c>
      <c r="OI15" s="100">
        <f t="shared" si="32"/>
        <v>9.6824908218181829</v>
      </c>
      <c r="OJ15" s="100">
        <f t="shared" si="33"/>
        <v>9.6824951317073893</v>
      </c>
      <c r="OK15" s="100">
        <f t="shared" si="34"/>
        <v>9.6824952497865482</v>
      </c>
      <c r="OL15" s="100">
        <f t="shared" si="35"/>
        <v>9.6824951907469679</v>
      </c>
      <c r="OM15" s="100">
        <f t="shared" si="36"/>
        <v>9.6824903495015597</v>
      </c>
      <c r="ON15" s="100">
        <f t="shared" si="37"/>
        <v>9.6824908218181829</v>
      </c>
      <c r="OO15" s="100">
        <f t="shared" si="38"/>
        <v>9.6824951907469679</v>
      </c>
      <c r="OP15" s="100">
        <f t="shared" si="39"/>
        <v>9.6824908218181829</v>
      </c>
      <c r="OQ15" s="100">
        <f t="shared" si="40"/>
        <v>9.6824927110846843</v>
      </c>
      <c r="OR15" s="100">
        <f t="shared" si="41"/>
        <v>9.6824927110846843</v>
      </c>
      <c r="OS15" s="100">
        <f t="shared" si="42"/>
        <v>9.6824908218181829</v>
      </c>
      <c r="OT15" s="100">
        <f t="shared" si="43"/>
        <v>9.6824908218181847</v>
      </c>
      <c r="OU15" s="100">
        <f t="shared" si="44"/>
        <v>9.6824908218181829</v>
      </c>
      <c r="OV15" s="100">
        <f t="shared" si="104"/>
        <v>0</v>
      </c>
      <c r="OW15" s="100">
        <f t="shared" si="45"/>
        <v>0</v>
      </c>
      <c r="OX15" s="100">
        <f t="shared" si="46"/>
        <v>0</v>
      </c>
      <c r="OY15" s="100">
        <f t="shared" si="47"/>
        <v>0</v>
      </c>
      <c r="OZ15" s="100">
        <f t="shared" si="48"/>
        <v>0</v>
      </c>
      <c r="PA15" s="100">
        <f t="shared" si="49"/>
        <v>0</v>
      </c>
      <c r="PB15" s="100">
        <f t="shared" si="50"/>
        <v>0</v>
      </c>
      <c r="PC15" s="100">
        <f t="shared" si="51"/>
        <v>0</v>
      </c>
      <c r="PD15" s="100">
        <f t="shared" si="52"/>
        <v>0</v>
      </c>
      <c r="PE15" s="100">
        <f t="shared" si="53"/>
        <v>0</v>
      </c>
      <c r="PF15" s="100">
        <f t="shared" si="54"/>
        <v>0</v>
      </c>
      <c r="PG15" s="100">
        <f t="shared" si="55"/>
        <v>0</v>
      </c>
      <c r="PH15" s="100">
        <f t="shared" si="56"/>
        <v>0</v>
      </c>
      <c r="PI15" s="100">
        <f t="shared" si="57"/>
        <v>0</v>
      </c>
      <c r="PJ15" s="100">
        <f t="shared" si="58"/>
        <v>0</v>
      </c>
      <c r="PK15" s="100">
        <f t="shared" si="59"/>
        <v>0</v>
      </c>
      <c r="PL15" s="100">
        <f t="shared" si="60"/>
        <v>0</v>
      </c>
      <c r="PM15" s="100">
        <f t="shared" si="61"/>
        <v>0</v>
      </c>
      <c r="PN15" s="100">
        <f t="shared" si="62"/>
        <v>0</v>
      </c>
      <c r="PO15" s="100">
        <f t="shared" si="63"/>
        <v>0</v>
      </c>
      <c r="PP15" s="100">
        <f t="shared" si="64"/>
        <v>0</v>
      </c>
      <c r="PQ15" s="100">
        <f t="shared" si="65"/>
        <v>0</v>
      </c>
      <c r="PR15" s="100">
        <f t="shared" si="66"/>
        <v>0</v>
      </c>
      <c r="PS15" s="100">
        <f t="shared" si="67"/>
        <v>0</v>
      </c>
      <c r="PT15" s="100">
        <f t="shared" si="68"/>
        <v>0</v>
      </c>
      <c r="PU15" s="100">
        <f t="shared" si="69"/>
        <v>0</v>
      </c>
      <c r="PV15" s="100">
        <f t="shared" si="70"/>
        <v>0</v>
      </c>
      <c r="PW15" s="100">
        <f t="shared" si="71"/>
        <v>0</v>
      </c>
      <c r="PX15" s="100">
        <f t="shared" si="72"/>
        <v>0</v>
      </c>
      <c r="PY15" s="100">
        <f t="shared" si="73"/>
        <v>0</v>
      </c>
      <c r="PZ15" s="100">
        <f t="shared" si="74"/>
        <v>0</v>
      </c>
      <c r="QA15" s="100">
        <f t="shared" si="75"/>
        <v>0</v>
      </c>
      <c r="QB15" s="100">
        <f t="shared" si="76"/>
        <v>0</v>
      </c>
      <c r="QC15" s="100">
        <f t="shared" si="77"/>
        <v>0</v>
      </c>
      <c r="QD15" s="100">
        <f t="shared" si="78"/>
        <v>0</v>
      </c>
      <c r="QE15" s="100">
        <f t="shared" si="79"/>
        <v>0</v>
      </c>
      <c r="QF15" s="100">
        <f t="shared" si="80"/>
        <v>0</v>
      </c>
      <c r="QG15" s="100">
        <f t="shared" si="81"/>
        <v>0</v>
      </c>
      <c r="QH15" s="100">
        <f t="shared" si="82"/>
        <v>0</v>
      </c>
      <c r="QI15" s="100">
        <f t="shared" si="83"/>
        <v>0</v>
      </c>
      <c r="QJ15" s="100">
        <f t="shared" si="84"/>
        <v>0</v>
      </c>
      <c r="QK15" s="100">
        <f t="shared" si="85"/>
        <v>0</v>
      </c>
      <c r="QL15" s="100">
        <f t="shared" si="86"/>
        <v>0</v>
      </c>
      <c r="QM15" s="100">
        <f t="shared" si="87"/>
        <v>0</v>
      </c>
      <c r="QN15" s="100">
        <f t="shared" si="88"/>
        <v>0</v>
      </c>
      <c r="QO15" s="100">
        <f t="shared" si="89"/>
        <v>0</v>
      </c>
      <c r="QP15" s="100">
        <f t="shared" si="90"/>
        <v>0</v>
      </c>
      <c r="QQ15" s="100">
        <f t="shared" si="91"/>
        <v>0</v>
      </c>
      <c r="QR15" s="100">
        <f t="shared" si="92"/>
        <v>0</v>
      </c>
      <c r="QS15" s="100">
        <f t="shared" si="93"/>
        <v>0</v>
      </c>
      <c r="QT15" s="100">
        <f t="shared" si="94"/>
        <v>0</v>
      </c>
      <c r="QU15" s="100">
        <f t="shared" si="95"/>
        <v>0</v>
      </c>
      <c r="QV15" s="100">
        <f t="shared" si="96"/>
        <v>0</v>
      </c>
      <c r="QW15" s="100">
        <f t="shared" si="97"/>
        <v>0</v>
      </c>
      <c r="QX15" s="100">
        <f t="shared" si="105"/>
        <v>9.6824938918762484</v>
      </c>
      <c r="QY15" s="100">
        <f t="shared" si="98"/>
        <v>9.6824951317073893</v>
      </c>
      <c r="QZ15" s="100">
        <f t="shared" si="98"/>
        <v>9.6824908218181829</v>
      </c>
      <c r="RA15" s="100">
        <f t="shared" si="98"/>
        <v>9.6824908218181847</v>
      </c>
      <c r="RB15" s="100">
        <f t="shared" si="98"/>
        <v>9.6824951317073893</v>
      </c>
      <c r="RC15" s="100">
        <f t="shared" si="98"/>
        <v>9.6824908218181829</v>
      </c>
      <c r="RD15" s="100">
        <f t="shared" si="98"/>
        <v>9.6824927110846843</v>
      </c>
      <c r="RE15" s="100">
        <f t="shared" si="98"/>
        <v>9.6824927110846843</v>
      </c>
      <c r="RF15" s="100">
        <f t="shared" si="98"/>
        <v>10.519252623272962</v>
      </c>
      <c r="RG15" s="100">
        <f t="shared" si="98"/>
        <v>9.6824902314224008</v>
      </c>
      <c r="RH15" s="100">
        <f t="shared" si="98"/>
        <v>9.6824908218181847</v>
      </c>
      <c r="RI15" s="100">
        <f t="shared" si="98"/>
        <v>9.6824927110846843</v>
      </c>
      <c r="RJ15" s="100">
        <f t="shared" si="98"/>
        <v>9.6824927110846843</v>
      </c>
      <c r="RK15" s="100">
        <f t="shared" si="98"/>
        <v>9.6824938918762484</v>
      </c>
      <c r="RL15" s="100">
        <f t="shared" si="98"/>
        <v>9.6824908218181829</v>
      </c>
      <c r="RM15" s="100">
        <f t="shared" si="98"/>
        <v>9.6824951317073893</v>
      </c>
      <c r="RN15" s="100">
        <f t="shared" si="98"/>
        <v>9.6824952497865482</v>
      </c>
      <c r="RO15" s="100">
        <f t="shared" si="98"/>
        <v>9.6824951907469679</v>
      </c>
      <c r="RP15" s="100">
        <f t="shared" si="98"/>
        <v>9.6824903495015597</v>
      </c>
      <c r="RQ15" s="100">
        <f t="shared" si="98"/>
        <v>9.6824908218181829</v>
      </c>
      <c r="RR15" s="100">
        <f t="shared" si="98"/>
        <v>9.6824951907469679</v>
      </c>
      <c r="RS15" s="100">
        <f t="shared" si="98"/>
        <v>9.6824908218181829</v>
      </c>
      <c r="RT15" s="100">
        <f t="shared" ref="RT15:RT34" si="226">OQ15+PR15+QS15</f>
        <v>9.6824927110846843</v>
      </c>
      <c r="RU15" s="100">
        <f t="shared" ref="RU15:RU34" si="227">OR15+PS15+QT15</f>
        <v>9.6824927110846843</v>
      </c>
      <c r="RV15" s="100">
        <f t="shared" ref="RV15:RV34" si="228">OS15+PT15+QU15</f>
        <v>9.6824908218181829</v>
      </c>
      <c r="RW15" s="100">
        <f t="shared" ref="RW15:RW34" si="229">OT15+PU15+QV15</f>
        <v>9.6824908218181847</v>
      </c>
      <c r="RX15" s="100">
        <f t="shared" ref="RX15:RX34" si="230">OU15+PV15+QW15</f>
        <v>9.6824908218181829</v>
      </c>
      <c r="RY15" s="100">
        <f t="shared" si="106"/>
        <v>9.261515896577281</v>
      </c>
      <c r="RZ15" s="100">
        <f t="shared" si="107"/>
        <v>9.2615170825027207</v>
      </c>
      <c r="SA15" s="100">
        <f t="shared" si="108"/>
        <v>9.261512960000001</v>
      </c>
      <c r="SB15" s="100">
        <f t="shared" si="109"/>
        <v>9.2615129600000028</v>
      </c>
      <c r="SC15" s="100">
        <f t="shared" si="110"/>
        <v>9.2615170825027207</v>
      </c>
      <c r="SD15" s="100">
        <f t="shared" si="111"/>
        <v>9.261512960000001</v>
      </c>
      <c r="SE15" s="100">
        <f t="shared" si="112"/>
        <v>9.2615147671244813</v>
      </c>
      <c r="SF15" s="100">
        <f t="shared" si="113"/>
        <v>9.2615147671244813</v>
      </c>
      <c r="SG15" s="100">
        <f t="shared" si="114"/>
        <v>9.261515896577281</v>
      </c>
      <c r="SH15" s="100">
        <f t="shared" si="115"/>
        <v>9.2615123952736003</v>
      </c>
      <c r="SI15" s="100">
        <f t="shared" si="116"/>
        <v>9.2615129600000028</v>
      </c>
      <c r="SJ15" s="100">
        <f t="shared" si="117"/>
        <v>9.2615147671244813</v>
      </c>
      <c r="SK15" s="100">
        <f t="shared" si="118"/>
        <v>9.2615147671244813</v>
      </c>
      <c r="SL15" s="100">
        <f t="shared" si="119"/>
        <v>9.261515896577281</v>
      </c>
      <c r="SM15" s="100">
        <f t="shared" si="120"/>
        <v>9.261512960000001</v>
      </c>
      <c r="SN15" s="100">
        <f t="shared" si="121"/>
        <v>9.2615170825027207</v>
      </c>
      <c r="SO15" s="100">
        <f t="shared" si="122"/>
        <v>9.261517195448004</v>
      </c>
      <c r="SP15" s="100">
        <f t="shared" si="123"/>
        <v>9.2615171389753606</v>
      </c>
      <c r="SQ15" s="100">
        <f t="shared" si="124"/>
        <v>9.2615125082188818</v>
      </c>
      <c r="SR15" s="100">
        <f t="shared" si="125"/>
        <v>9.261512960000001</v>
      </c>
      <c r="SS15" s="100">
        <f t="shared" si="126"/>
        <v>9.2615171389753606</v>
      </c>
      <c r="ST15" s="100">
        <f t="shared" si="127"/>
        <v>9.261512960000001</v>
      </c>
      <c r="SU15" s="100">
        <f t="shared" si="128"/>
        <v>9.2615147671244813</v>
      </c>
      <c r="SV15" s="100">
        <f t="shared" si="129"/>
        <v>9.2615147671244813</v>
      </c>
      <c r="SW15" s="100">
        <f t="shared" si="130"/>
        <v>9.261512960000001</v>
      </c>
      <c r="SX15" s="100">
        <f t="shared" si="131"/>
        <v>9.2615129600000028</v>
      </c>
      <c r="SY15" s="100">
        <f t="shared" si="132"/>
        <v>9.261512960000001</v>
      </c>
    </row>
    <row r="16" spans="1:519" s="112" customFormat="1" ht="15" customHeight="1" x14ac:dyDescent="0.2">
      <c r="A16" s="12" t="s">
        <v>99</v>
      </c>
      <c r="B16" s="12" t="s">
        <v>17</v>
      </c>
      <c r="C16" s="14">
        <v>100185967</v>
      </c>
      <c r="D16" s="13" t="s">
        <v>90</v>
      </c>
      <c r="E16" s="14" t="s">
        <v>172</v>
      </c>
      <c r="F16" s="141" t="s">
        <v>31</v>
      </c>
      <c r="G16" s="14">
        <v>60</v>
      </c>
      <c r="H16" s="14" t="s">
        <v>30</v>
      </c>
      <c r="I16" s="141" t="s">
        <v>118</v>
      </c>
      <c r="J16" s="14" t="s">
        <v>117</v>
      </c>
      <c r="K16" s="142" t="s">
        <v>109</v>
      </c>
      <c r="L16" s="14" t="s">
        <v>62</v>
      </c>
      <c r="M16" s="14" t="s">
        <v>19</v>
      </c>
      <c r="N16" s="128" t="s">
        <v>63</v>
      </c>
      <c r="O16" s="128" t="s">
        <v>136</v>
      </c>
      <c r="P16" s="128">
        <v>3</v>
      </c>
      <c r="Q16" s="128" t="s">
        <v>20</v>
      </c>
      <c r="R16" s="128" t="s">
        <v>21</v>
      </c>
      <c r="S16" s="129">
        <v>0</v>
      </c>
      <c r="T16" s="130">
        <v>0</v>
      </c>
      <c r="U16" s="167" t="s">
        <v>369</v>
      </c>
      <c r="V16" s="130">
        <f t="shared" ref="V16:V28" si="231">IF(LEFT(N16,4)="3307",33.33%,0)</f>
        <v>0</v>
      </c>
      <c r="W16" s="131">
        <v>0</v>
      </c>
      <c r="X16" s="131"/>
      <c r="Y16" s="131">
        <v>0.19</v>
      </c>
      <c r="Z16" s="131">
        <v>0.20499999999999999</v>
      </c>
      <c r="AA16" s="131">
        <v>0.2</v>
      </c>
      <c r="AB16" s="131">
        <v>0.18</v>
      </c>
      <c r="AC16" s="131">
        <v>0.20499999999999999</v>
      </c>
      <c r="AD16" s="131">
        <v>0.2</v>
      </c>
      <c r="AE16" s="131">
        <v>0.17</v>
      </c>
      <c r="AF16" s="131">
        <v>0.17</v>
      </c>
      <c r="AG16" s="131">
        <v>0.19</v>
      </c>
      <c r="AH16" s="131">
        <v>0.23</v>
      </c>
      <c r="AI16" s="131">
        <v>0.18</v>
      </c>
      <c r="AJ16" s="131">
        <v>0.17</v>
      </c>
      <c r="AK16" s="131">
        <v>0.17</v>
      </c>
      <c r="AL16" s="131">
        <v>0.19</v>
      </c>
      <c r="AM16" s="131">
        <v>0.2</v>
      </c>
      <c r="AN16" s="131">
        <v>0.20499999999999999</v>
      </c>
      <c r="AO16" s="131">
        <v>0.22500000000000001</v>
      </c>
      <c r="AP16" s="131">
        <v>0.19500000000000001</v>
      </c>
      <c r="AQ16" s="131">
        <v>0.22</v>
      </c>
      <c r="AR16" s="131">
        <v>0.2</v>
      </c>
      <c r="AS16" s="131">
        <v>0.19500000000000001</v>
      </c>
      <c r="AT16" s="131">
        <v>0.2</v>
      </c>
      <c r="AU16" s="131">
        <v>0.17</v>
      </c>
      <c r="AV16" s="131">
        <v>0.17</v>
      </c>
      <c r="AW16" s="131">
        <v>0.2</v>
      </c>
      <c r="AX16" s="131">
        <v>0.18</v>
      </c>
      <c r="AY16" s="131">
        <v>0.2</v>
      </c>
      <c r="AZ16" s="131">
        <v>0.04</v>
      </c>
      <c r="BA16" s="131">
        <v>0.04</v>
      </c>
      <c r="BB16" s="131">
        <v>0.04</v>
      </c>
      <c r="BC16" s="131">
        <v>0.04</v>
      </c>
      <c r="BD16" s="131">
        <v>0.04</v>
      </c>
      <c r="BE16" s="131">
        <v>0.04</v>
      </c>
      <c r="BF16" s="131">
        <v>0.04</v>
      </c>
      <c r="BG16" s="131">
        <v>0.04</v>
      </c>
      <c r="BH16" s="131">
        <v>0.19</v>
      </c>
      <c r="BI16" s="131">
        <v>0.04</v>
      </c>
      <c r="BJ16" s="131">
        <v>0.04</v>
      </c>
      <c r="BK16" s="131">
        <v>0.04</v>
      </c>
      <c r="BL16" s="131">
        <v>0.04</v>
      </c>
      <c r="BM16" s="131">
        <v>0.04</v>
      </c>
      <c r="BN16" s="131">
        <v>0.04</v>
      </c>
      <c r="BO16" s="131">
        <v>0.04</v>
      </c>
      <c r="BP16" s="131">
        <v>0.04</v>
      </c>
      <c r="BQ16" s="131">
        <v>0.04</v>
      </c>
      <c r="BR16" s="131">
        <v>0.04</v>
      </c>
      <c r="BS16" s="131">
        <v>0.04</v>
      </c>
      <c r="BT16" s="131">
        <v>0.04</v>
      </c>
      <c r="BU16" s="131">
        <v>0.04</v>
      </c>
      <c r="BV16" s="131">
        <v>0.04</v>
      </c>
      <c r="BW16" s="131">
        <v>0.04</v>
      </c>
      <c r="BX16" s="131">
        <v>0.04</v>
      </c>
      <c r="BY16" s="131">
        <v>0.04</v>
      </c>
      <c r="BZ16" s="131">
        <v>0.04</v>
      </c>
      <c r="CA16" s="131" t="s">
        <v>369</v>
      </c>
      <c r="CB16" s="131" t="s">
        <v>425</v>
      </c>
      <c r="CC16" s="131" t="s">
        <v>369</v>
      </c>
      <c r="CD16" s="131" t="s">
        <v>425</v>
      </c>
      <c r="CE16" s="131" t="s">
        <v>425</v>
      </c>
      <c r="CF16" s="131" t="s">
        <v>369</v>
      </c>
      <c r="CG16" s="131" t="s">
        <v>369</v>
      </c>
      <c r="CH16" s="131" t="s">
        <v>425</v>
      </c>
      <c r="CI16" s="131" t="s">
        <v>369</v>
      </c>
      <c r="CJ16" s="131" t="s">
        <v>425</v>
      </c>
      <c r="CK16" s="131" t="s">
        <v>425</v>
      </c>
      <c r="CL16" s="131" t="s">
        <v>425</v>
      </c>
      <c r="CM16" s="131" t="s">
        <v>425</v>
      </c>
      <c r="CN16" s="131" t="s">
        <v>369</v>
      </c>
      <c r="CO16" s="131" t="s">
        <v>369</v>
      </c>
      <c r="CP16" s="131" t="s">
        <v>425</v>
      </c>
      <c r="CQ16" s="131" t="s">
        <v>369</v>
      </c>
      <c r="CR16" s="131" t="s">
        <v>369</v>
      </c>
      <c r="CS16" s="131" t="s">
        <v>425</v>
      </c>
      <c r="CT16" s="131" t="s">
        <v>369</v>
      </c>
      <c r="CU16" s="131" t="s">
        <v>369</v>
      </c>
      <c r="CV16" s="131" t="s">
        <v>369</v>
      </c>
      <c r="CW16" s="131" t="s">
        <v>369</v>
      </c>
      <c r="CX16" s="131" t="s">
        <v>369</v>
      </c>
      <c r="CY16" s="131" t="s">
        <v>369</v>
      </c>
      <c r="CZ16" s="131" t="s">
        <v>369</v>
      </c>
      <c r="DA16" s="131" t="s">
        <v>369</v>
      </c>
      <c r="DB16" s="131" t="s">
        <v>369</v>
      </c>
      <c r="DC16" s="131" t="s">
        <v>369</v>
      </c>
      <c r="DD16" s="131" t="s">
        <v>369</v>
      </c>
      <c r="DE16" s="131" t="s">
        <v>369</v>
      </c>
      <c r="DF16" s="131" t="s">
        <v>369</v>
      </c>
      <c r="DG16" s="131" t="s">
        <v>369</v>
      </c>
      <c r="DH16" s="131" t="s">
        <v>369</v>
      </c>
      <c r="DI16" s="131" t="s">
        <v>369</v>
      </c>
      <c r="DJ16" s="131" t="s">
        <v>369</v>
      </c>
      <c r="DK16" s="131" t="s">
        <v>369</v>
      </c>
      <c r="DL16" s="131" t="s">
        <v>369</v>
      </c>
      <c r="DM16" s="131" t="s">
        <v>369</v>
      </c>
      <c r="DN16" s="131" t="s">
        <v>369</v>
      </c>
      <c r="DO16" s="131" t="s">
        <v>369</v>
      </c>
      <c r="DP16" s="131" t="s">
        <v>369</v>
      </c>
      <c r="DQ16" s="131" t="s">
        <v>369</v>
      </c>
      <c r="DR16" s="131" t="s">
        <v>369</v>
      </c>
      <c r="DS16" s="131" t="s">
        <v>369</v>
      </c>
      <c r="DT16" s="131" t="s">
        <v>369</v>
      </c>
      <c r="DU16" s="131" t="s">
        <v>369</v>
      </c>
      <c r="DV16" s="131" t="s">
        <v>369</v>
      </c>
      <c r="DW16" s="131" t="s">
        <v>369</v>
      </c>
      <c r="DX16" s="131" t="s">
        <v>369</v>
      </c>
      <c r="DY16" s="131" t="s">
        <v>369</v>
      </c>
      <c r="DZ16" s="131" t="s">
        <v>369</v>
      </c>
      <c r="EA16" s="131" t="s">
        <v>369</v>
      </c>
      <c r="EB16" s="131" t="s">
        <v>369</v>
      </c>
      <c r="EC16" s="131" t="str">
        <f t="shared" si="0"/>
        <v>N/A</v>
      </c>
      <c r="ED16" s="131" t="str">
        <f t="shared" si="1"/>
        <v>N/A</v>
      </c>
      <c r="EE16" s="131" t="str">
        <f t="shared" si="2"/>
        <v>N/A</v>
      </c>
      <c r="EF16" s="131" t="str">
        <f t="shared" si="3"/>
        <v>N/A</v>
      </c>
      <c r="EG16" s="131" t="str">
        <f t="shared" si="4"/>
        <v>N/A</v>
      </c>
      <c r="EH16" s="131" t="str">
        <f t="shared" si="5"/>
        <v>N/A</v>
      </c>
      <c r="EI16" s="131" t="str">
        <f t="shared" si="6"/>
        <v>N/A</v>
      </c>
      <c r="EJ16" s="131" t="str">
        <f t="shared" si="7"/>
        <v>N/A</v>
      </c>
      <c r="EK16" s="131" t="str">
        <f t="shared" si="8"/>
        <v>N/A</v>
      </c>
      <c r="EL16" s="131" t="str">
        <f t="shared" si="9"/>
        <v>N/A</v>
      </c>
      <c r="EM16" s="131" t="str">
        <f t="shared" si="10"/>
        <v>N/A</v>
      </c>
      <c r="EN16" s="131" t="str">
        <f t="shared" si="11"/>
        <v>N/A</v>
      </c>
      <c r="EO16" s="131" t="str">
        <f t="shared" si="12"/>
        <v>N/A</v>
      </c>
      <c r="EP16" s="131" t="str">
        <f t="shared" si="133"/>
        <v>N/A</v>
      </c>
      <c r="EQ16" s="131" t="str">
        <f t="shared" si="134"/>
        <v>N/A</v>
      </c>
      <c r="ER16" s="131" t="str">
        <f>IF(DQ16="N/A","N/A",IF(DQ16="PMC","PMC",IF(DQ16="PMPF","PMPF",((1+DQ16)*(1-BO16)/(1-CP16))-1)))</f>
        <v>N/A</v>
      </c>
      <c r="ES16" s="131" t="str">
        <f t="shared" si="135"/>
        <v>N/A</v>
      </c>
      <c r="ET16" s="131" t="str">
        <f t="shared" si="136"/>
        <v>N/A</v>
      </c>
      <c r="EU16" s="131" t="str">
        <f t="shared" si="137"/>
        <v>N/A</v>
      </c>
      <c r="EV16" s="131" t="str">
        <f t="shared" si="138"/>
        <v>N/A</v>
      </c>
      <c r="EW16" s="131" t="str">
        <f t="shared" si="139"/>
        <v>N/A</v>
      </c>
      <c r="EX16" s="131" t="str">
        <f t="shared" si="140"/>
        <v>N/A</v>
      </c>
      <c r="EY16" s="131" t="str">
        <f t="shared" si="141"/>
        <v>N/A</v>
      </c>
      <c r="EZ16" s="131" t="str">
        <f t="shared" si="142"/>
        <v>N/A</v>
      </c>
      <c r="FA16" s="131" t="str">
        <f t="shared" si="143"/>
        <v>N/A</v>
      </c>
      <c r="FB16" s="131" t="str">
        <f t="shared" si="144"/>
        <v>N/A</v>
      </c>
      <c r="FC16" s="131" t="str">
        <f t="shared" si="145"/>
        <v>N/A</v>
      </c>
      <c r="FD16" s="132">
        <f t="shared" si="146"/>
        <v>0.15624999999999989</v>
      </c>
      <c r="FE16" s="132">
        <f t="shared" si="147"/>
        <v>0.17187499999999989</v>
      </c>
      <c r="FF16" s="132">
        <f t="shared" si="148"/>
        <v>0.16666666666666663</v>
      </c>
      <c r="FG16" s="132">
        <f t="shared" si="149"/>
        <v>0.14583333333333326</v>
      </c>
      <c r="FH16" s="132">
        <f t="shared" si="150"/>
        <v>0.17187499999999989</v>
      </c>
      <c r="FI16" s="132">
        <f t="shared" si="151"/>
        <v>0.16666666666666663</v>
      </c>
      <c r="FJ16" s="132">
        <f t="shared" si="152"/>
        <v>0.13541666666666663</v>
      </c>
      <c r="FK16" s="132">
        <f t="shared" si="153"/>
        <v>0.13541666666666663</v>
      </c>
      <c r="FL16" s="132">
        <f t="shared" si="154"/>
        <v>0</v>
      </c>
      <c r="FM16" s="132">
        <f t="shared" si="155"/>
        <v>0.19791666666666663</v>
      </c>
      <c r="FN16" s="132">
        <f t="shared" si="156"/>
        <v>0.14583333333333326</v>
      </c>
      <c r="FO16" s="132">
        <f t="shared" si="157"/>
        <v>0.13541666666666663</v>
      </c>
      <c r="FP16" s="132">
        <f t="shared" si="158"/>
        <v>0.13541666666666663</v>
      </c>
      <c r="FQ16" s="132">
        <f t="shared" si="159"/>
        <v>0.15624999999999989</v>
      </c>
      <c r="FR16" s="132">
        <f t="shared" si="160"/>
        <v>0.16666666666666663</v>
      </c>
      <c r="FS16" s="132">
        <f t="shared" si="161"/>
        <v>0.17187499999999989</v>
      </c>
      <c r="FT16" s="132">
        <f t="shared" si="162"/>
        <v>0.19270833333333326</v>
      </c>
      <c r="FU16" s="132">
        <f t="shared" si="163"/>
        <v>0.16145833333333337</v>
      </c>
      <c r="FV16" s="132">
        <f t="shared" si="164"/>
        <v>0.18749999999999989</v>
      </c>
      <c r="FW16" s="132">
        <f t="shared" si="165"/>
        <v>0.16666666666666663</v>
      </c>
      <c r="FX16" s="132">
        <f t="shared" si="166"/>
        <v>0.16145833333333337</v>
      </c>
      <c r="FY16" s="132">
        <f t="shared" si="167"/>
        <v>0.16666666666666663</v>
      </c>
      <c r="FZ16" s="132">
        <f t="shared" si="168"/>
        <v>0.13541666666666663</v>
      </c>
      <c r="GA16" s="132">
        <f t="shared" si="169"/>
        <v>0.13541666666666663</v>
      </c>
      <c r="GB16" s="132">
        <f t="shared" si="170"/>
        <v>0.16666666666666663</v>
      </c>
      <c r="GC16" s="132">
        <f t="shared" si="171"/>
        <v>0.14583333333333326</v>
      </c>
      <c r="GD16" s="132">
        <f t="shared" si="172"/>
        <v>0.16666666666666663</v>
      </c>
      <c r="GE16" s="100">
        <f>VLOOKUP($C16,'Preços 18%'!$B:$G,6,0)*IF($M16="Positiva",HLOOKUP(Y16,'Fatores PF'!$B$3:$P$15,MATCH("POSITIVA - POSITIVA",'Fatores PF'!$B$3:$B$15,0),0),IF($M16="Negativa",HLOOKUP(Y16,'Fatores PF'!$B$3:$P$15,MATCH("NEGATIVA - NEGATIVA",'Fatores PF'!$B$3:$B$15,0),0),IF($M16="Neutra",HLOOKUP(Y16,'Fatores PF'!$B$3:$P$15,MATCH("NEUTRA - NEUTRA",'Fatores PF'!$B$3:$B$15,0),0),"")))</f>
        <v>24.17482248</v>
      </c>
      <c r="GF16" s="100">
        <f>VLOOKUP($C16,'Preços 18%'!$B:$G,6,0)*IF($M16="Positiva",HLOOKUP(Z16,'Fatores PF'!$B$3:$P$15,MATCH("POSITIVA - POSITIVA",'Fatores PF'!$B$3:$B$15,0),0),IF($M16="Negativa",HLOOKUP(Z16,'Fatores PF'!$B$3:$P$15,MATCH("NEGATIVA - NEGATIVA",'Fatores PF'!$B$3:$B$15,0),0),IF($M16="Neutra",HLOOKUP(Z16,'Fatores PF'!$B$3:$P$15,MATCH("NEUTRA - NEUTRA",'Fatores PF'!$B$3:$B$15,0),0),"")))</f>
        <v>24.63095436</v>
      </c>
      <c r="GG16" s="100">
        <f>VLOOKUP($C16,'Preços 18%'!$B:$G,6,0)*IF($M16="Positiva",HLOOKUP(AA16,'Fatores PF'!$B$3:$P$15,MATCH("POSITIVA - POSITIVA",'Fatores PF'!$B$3:$B$15,0),0),IF($M16="Negativa",HLOOKUP(AA16,'Fatores PF'!$B$3:$P$15,MATCH("NEGATIVA - NEGATIVA",'Fatores PF'!$B$3:$B$15,0),0),IF($M16="Neutra",HLOOKUP(AA16,'Fatores PF'!$B$3:$P$15,MATCH("NEUTRA - NEUTRA",'Fatores PF'!$B$3:$B$15,0),0),"")))</f>
        <v>24.476999999999997</v>
      </c>
      <c r="GH16" s="100">
        <f>VLOOKUP($C16,'Preços 18%'!$B:$G,6,0)*IF($M16="Positiva",HLOOKUP(AB16,'Fatores PF'!$B$3:$P$15,MATCH("POSITIVA - POSITIVA",'Fatores PF'!$B$3:$B$15,0),0),IF($M16="Negativa",HLOOKUP(AB16,'Fatores PF'!$B$3:$P$15,MATCH("NEGATIVA - NEGATIVA",'Fatores PF'!$B$3:$B$15,0),0),IF($M16="Neutra",HLOOKUP(AB16,'Fatores PF'!$B$3:$P$15,MATCH("NEUTRA - NEUTRA",'Fatores PF'!$B$3:$B$15,0),0),"")))</f>
        <v>23.88</v>
      </c>
      <c r="GI16" s="100">
        <f>VLOOKUP($C16,'Preços 18%'!$B:$G,6,0)*IF($M16="Positiva",HLOOKUP(AC16,'Fatores PF'!$B$3:$P$15,MATCH("POSITIVA - POSITIVA",'Fatores PF'!$B$3:$B$15,0),0),IF($M16="Negativa",HLOOKUP(AC16,'Fatores PF'!$B$3:$P$15,MATCH("NEGATIVA - NEGATIVA",'Fatores PF'!$B$3:$B$15,0),0),IF($M16="Neutra",HLOOKUP(AC16,'Fatores PF'!$B$3:$P$15,MATCH("NEUTRA - NEUTRA",'Fatores PF'!$B$3:$B$15,0),0),"")))</f>
        <v>24.63095436</v>
      </c>
      <c r="GJ16" s="100">
        <f>VLOOKUP($C16,'Preços 18%'!$B:$G,6,0)*IF($M16="Positiva",HLOOKUP(AD16,'Fatores PF'!$B$3:$P$15,MATCH("POSITIVA - POSITIVA",'Fatores PF'!$B$3:$B$15,0),0),IF($M16="Negativa",HLOOKUP(AD16,'Fatores PF'!$B$3:$P$15,MATCH("NEGATIVA - NEGATIVA",'Fatores PF'!$B$3:$B$15,0),0),IF($M16="Neutra",HLOOKUP(AD16,'Fatores PF'!$B$3:$P$15,MATCH("NEUTRA - NEUTRA",'Fatores PF'!$B$3:$B$15,0),0),"")))</f>
        <v>24.476999999999997</v>
      </c>
      <c r="GK16" s="100">
        <f>VLOOKUP($C16,'Preços 18%'!$B:$G,6,0)*IF($M16="Positiva",HLOOKUP(AE16,'Fatores PF'!$B$3:$P$15,MATCH("POSITIVA - POSITIVA",'Fatores PF'!$B$3:$B$15,0),0),IF($M16="Negativa",HLOOKUP(AE16,'Fatores PF'!$B$3:$P$15,MATCH("NEGATIVA - NEGATIVA",'Fatores PF'!$B$3:$B$15,0),0),IF($M16="Neutra",HLOOKUP(AE16,'Fatores PF'!$B$3:$P$15,MATCH("NEUTRA - NEUTRA",'Fatores PF'!$B$3:$B$15,0),0),"")))</f>
        <v>23.59229376</v>
      </c>
      <c r="GL16" s="100">
        <f>VLOOKUP($C16,'Preços 18%'!$B:$G,6,0)*IF($M16="Positiva",HLOOKUP(AF16,'Fatores PF'!$B$3:$P$15,MATCH("POSITIVA - POSITIVA",'Fatores PF'!$B$3:$B$15,0),0),IF($M16="Negativa",HLOOKUP(AF16,'Fatores PF'!$B$3:$P$15,MATCH("NEGATIVA - NEGATIVA",'Fatores PF'!$B$3:$B$15,0),0),IF($M16="Neutra",HLOOKUP(AF16,'Fatores PF'!$B$3:$P$15,MATCH("NEUTRA - NEUTRA",'Fatores PF'!$B$3:$B$15,0),0),"")))</f>
        <v>23.59229376</v>
      </c>
      <c r="GM16" s="100">
        <f>VLOOKUP($C16,'Preços 18%'!$B:$G,6,0)*IF($M16="Positiva",HLOOKUP(AG16,'Fatores PF'!$B$3:$P$15,MATCH("POSITIVA - POSITIVA",'Fatores PF'!$B$3:$B$15,0),0),IF($M16="Negativa",HLOOKUP(AG16,'Fatores PF'!$B$3:$P$15,MATCH("NEGATIVA - NEGATIVA",'Fatores PF'!$B$3:$B$15,0),0),IF($M16="Neutra",HLOOKUP(AG16,'Fatores PF'!$B$3:$P$15,MATCH("NEUTRA - NEUTRA",'Fatores PF'!$B$3:$B$15,0),0),"")))</f>
        <v>24.17482248</v>
      </c>
      <c r="GN16" s="100">
        <f>VLOOKUP($C16,'Preços 18%'!$B:$G,6,0)*IF($M16="Positiva",HLOOKUP(AH16,'Fatores PF'!$B$3:$P$15,MATCH("POSITIVA - POSITIVA",'Fatores PF'!$B$3:$B$15,0),0),IF($M16="Negativa",HLOOKUP(AH16,'Fatores PF'!$B$3:$P$15,MATCH("NEGATIVA - NEGATIVA",'Fatores PF'!$B$3:$B$15,0),0),IF($M16="Neutra",HLOOKUP(AH16,'Fatores PF'!$B$3:$P$15,MATCH("NEUTRA - NEUTRA",'Fatores PF'!$B$3:$B$15,0),0),"")))</f>
        <v>25.430647799999999</v>
      </c>
      <c r="GO16" s="100">
        <f>VLOOKUP($C16,'Preços 18%'!$B:$G,6,0)*IF($M16="Positiva",HLOOKUP(AI16,'Fatores PF'!$B$3:$P$15,MATCH("POSITIVA - POSITIVA",'Fatores PF'!$B$3:$B$15,0),0),IF($M16="Negativa",HLOOKUP(AI16,'Fatores PF'!$B$3:$P$15,MATCH("NEGATIVA - NEGATIVA",'Fatores PF'!$B$3:$B$15,0),0),IF($M16="Neutra",HLOOKUP(AI16,'Fatores PF'!$B$3:$P$15,MATCH("NEUTRA - NEUTRA",'Fatores PF'!$B$3:$B$15,0),0),"")))</f>
        <v>23.88</v>
      </c>
      <c r="GP16" s="100">
        <f>VLOOKUP($C16,'Preços 18%'!$B:$G,6,0)*IF($M16="Positiva",HLOOKUP(AJ16,'Fatores PF'!$B$3:$P$15,MATCH("POSITIVA - POSITIVA",'Fatores PF'!$B$3:$B$15,0),0),IF($M16="Negativa",HLOOKUP(AJ16,'Fatores PF'!$B$3:$P$15,MATCH("NEGATIVA - NEGATIVA",'Fatores PF'!$B$3:$B$15,0),0),IF($M16="Neutra",HLOOKUP(AJ16,'Fatores PF'!$B$3:$P$15,MATCH("NEUTRA - NEUTRA",'Fatores PF'!$B$3:$B$15,0),0),"")))</f>
        <v>23.59229376</v>
      </c>
      <c r="GQ16" s="100">
        <f>VLOOKUP($C16,'Preços 18%'!$B:$G,6,0)*IF($M16="Positiva",HLOOKUP(AK16,'Fatores PF'!$B$3:$P$15,MATCH("POSITIVA - POSITIVA",'Fatores PF'!$B$3:$B$15,0),0),IF($M16="Negativa",HLOOKUP(AK16,'Fatores PF'!$B$3:$P$15,MATCH("NEGATIVA - NEGATIVA",'Fatores PF'!$B$3:$B$15,0),0),IF($M16="Neutra",HLOOKUP(AK16,'Fatores PF'!$B$3:$P$15,MATCH("NEUTRA - NEUTRA",'Fatores PF'!$B$3:$B$15,0),0),"")))</f>
        <v>23.59229376</v>
      </c>
      <c r="GR16" s="100">
        <f>VLOOKUP($C16,'Preços 18%'!$B:$G,6,0)*IF($M16="Positiva",HLOOKUP(AL16,'Fatores PF'!$B$3:$P$15,MATCH("POSITIVA - POSITIVA",'Fatores PF'!$B$3:$B$15,0),0),IF($M16="Negativa",HLOOKUP(AL16,'Fatores PF'!$B$3:$P$15,MATCH("NEGATIVA - NEGATIVA",'Fatores PF'!$B$3:$B$15,0),0),IF($M16="Neutra",HLOOKUP(AL16,'Fatores PF'!$B$3:$P$15,MATCH("NEUTRA - NEUTRA",'Fatores PF'!$B$3:$B$15,0),0),"")))</f>
        <v>24.17482248</v>
      </c>
      <c r="GS16" s="100">
        <f>VLOOKUP($C16,'Preços 18%'!$B:$G,6,0)*IF($M16="Positiva",HLOOKUP(AM16,'Fatores PF'!$B$3:$P$15,MATCH("POSITIVA - POSITIVA",'Fatores PF'!$B$3:$B$15,0),0),IF($M16="Negativa",HLOOKUP(AM16,'Fatores PF'!$B$3:$P$15,MATCH("NEGATIVA - NEGATIVA",'Fatores PF'!$B$3:$B$15,0),0),IF($M16="Neutra",HLOOKUP(AM16,'Fatores PF'!$B$3:$P$15,MATCH("NEUTRA - NEUTRA",'Fatores PF'!$B$3:$B$15,0),0),"")))</f>
        <v>24.476999999999997</v>
      </c>
      <c r="GT16" s="100">
        <f>VLOOKUP($C16,'Preços 18%'!$B:$G,6,0)*IF($M16="Positiva",HLOOKUP(AN16,'Fatores PF'!$B$3:$P$15,MATCH("POSITIVA - POSITIVA",'Fatores PF'!$B$3:$B$15,0),0),IF($M16="Negativa",HLOOKUP(AN16,'Fatores PF'!$B$3:$P$15,MATCH("NEGATIVA - NEGATIVA",'Fatores PF'!$B$3:$B$15,0),0),IF($M16="Neutra",HLOOKUP(AN16,'Fatores PF'!$B$3:$P$15,MATCH("NEUTRA - NEUTRA",'Fatores PF'!$B$3:$B$15,0),0),"")))</f>
        <v>24.63095436</v>
      </c>
      <c r="GU16" s="100">
        <f>VLOOKUP($C16,'Preços 18%'!$B:$G,6,0)*IF($M16="Positiva",HLOOKUP(AO16,'Fatores PF'!$B$3:$P$15,MATCH("POSITIVA - POSITIVA",'Fatores PF'!$B$3:$B$15,0),0),IF($M16="Negativa",HLOOKUP(AO16,'Fatores PF'!$B$3:$P$15,MATCH("NEGATIVA - NEGATIVA",'Fatores PF'!$B$3:$B$15,0),0),IF($M16="Neutra",HLOOKUP(AO16,'Fatores PF'!$B$3:$P$15,MATCH("NEUTRA - NEUTRA",'Fatores PF'!$B$3:$B$15,0),0),"")))</f>
        <v>25.266592199999998</v>
      </c>
      <c r="GV16" s="100">
        <f>VLOOKUP($C16,'Preços 18%'!$B:$G,6,0)*IF($M16="Positiva",HLOOKUP(AP16,'Fatores PF'!$B$3:$P$15,MATCH("POSITIVA - POSITIVA",'Fatores PF'!$B$3:$B$15,0),0),IF($M16="Negativa",HLOOKUP(AP16,'Fatores PF'!$B$3:$P$15,MATCH("NEGATIVA - NEGATIVA",'Fatores PF'!$B$3:$B$15,0),0),IF($M16="Neutra",HLOOKUP(AP16,'Fatores PF'!$B$3:$P$15,MATCH("NEUTRA - NEUTRA",'Fatores PF'!$B$3:$B$15,0),0),"")))</f>
        <v>24.324979920000001</v>
      </c>
      <c r="GW16" s="100">
        <f>VLOOKUP($C16,'Preços 18%'!$B:$G,6,0)*IF($M16="Positiva",HLOOKUP(AQ16,'Fatores PF'!$B$3:$P$15,MATCH("POSITIVA - POSITIVA",'Fatores PF'!$B$3:$B$15,0),0),IF($M16="Negativa",HLOOKUP(AQ16,'Fatores PF'!$B$3:$P$15,MATCH("NEGATIVA - NEGATIVA",'Fatores PF'!$B$3:$B$15,0),0),IF($M16="Neutra",HLOOKUP(AQ16,'Fatores PF'!$B$3:$P$15,MATCH("NEUTRA - NEUTRA",'Fatores PF'!$B$3:$B$15,0),0),"")))</f>
        <v>25.104614160000001</v>
      </c>
      <c r="GX16" s="100">
        <f>VLOOKUP($C16,'Preços 18%'!$B:$G,6,0)*IF($M16="Positiva",HLOOKUP(AR16,'Fatores PF'!$B$3:$P$15,MATCH("POSITIVA - POSITIVA",'Fatores PF'!$B$3:$B$15,0),0),IF($M16="Negativa",HLOOKUP(AR16,'Fatores PF'!$B$3:$P$15,MATCH("NEGATIVA - NEGATIVA",'Fatores PF'!$B$3:$B$15,0),0),IF($M16="Neutra",HLOOKUP(AR16,'Fatores PF'!$B$3:$P$15,MATCH("NEUTRA - NEUTRA",'Fatores PF'!$B$3:$B$15,0),0),"")))</f>
        <v>24.476999999999997</v>
      </c>
      <c r="GY16" s="100">
        <f>VLOOKUP($C16,'Preços 18%'!$B:$G,6,0)*IF($M16="Positiva",HLOOKUP(AS16,'Fatores PF'!$B$3:$P$15,MATCH("POSITIVA - POSITIVA",'Fatores PF'!$B$3:$B$15,0),0),IF($M16="Negativa",HLOOKUP(AS16,'Fatores PF'!$B$3:$P$15,MATCH("NEGATIVA - NEGATIVA",'Fatores PF'!$B$3:$B$15,0),0),IF($M16="Neutra",HLOOKUP(AS16,'Fatores PF'!$B$3:$P$15,MATCH("NEUTRA - NEUTRA",'Fatores PF'!$B$3:$B$15,0),0),"")))</f>
        <v>24.324979920000001</v>
      </c>
      <c r="GZ16" s="100">
        <f>VLOOKUP($C16,'Preços 18%'!$B:$G,6,0)*IF($M16="Positiva",HLOOKUP(AT16,'Fatores PF'!$B$3:$P$15,MATCH("POSITIVA - POSITIVA",'Fatores PF'!$B$3:$B$15,0),0),IF($M16="Negativa",HLOOKUP(AT16,'Fatores PF'!$B$3:$P$15,MATCH("NEGATIVA - NEGATIVA",'Fatores PF'!$B$3:$B$15,0),0),IF($M16="Neutra",HLOOKUP(AT16,'Fatores PF'!$B$3:$P$15,MATCH("NEUTRA - NEUTRA",'Fatores PF'!$B$3:$B$15,0),0),"")))</f>
        <v>24.476999999999997</v>
      </c>
      <c r="HA16" s="100">
        <f>VLOOKUP($C16,'Preços 18%'!$B:$G,6,0)*IF($M16="Positiva",HLOOKUP(AU16,'Fatores PF'!$B$3:$P$15,MATCH("POSITIVA - POSITIVA",'Fatores PF'!$B$3:$B$15,0),0),IF($M16="Negativa",HLOOKUP(AU16,'Fatores PF'!$B$3:$P$15,MATCH("NEGATIVA - NEGATIVA",'Fatores PF'!$B$3:$B$15,0),0),IF($M16="Neutra",HLOOKUP(AU16,'Fatores PF'!$B$3:$P$15,MATCH("NEUTRA - NEUTRA",'Fatores PF'!$B$3:$B$15,0),0),"")))</f>
        <v>23.59229376</v>
      </c>
      <c r="HB16" s="100">
        <f>VLOOKUP($C16,'Preços 18%'!$B:$G,6,0)*IF($M16="Positiva",HLOOKUP(AV16,'Fatores PF'!$B$3:$P$15,MATCH("POSITIVA - POSITIVA",'Fatores PF'!$B$3:$B$15,0),0),IF($M16="Negativa",HLOOKUP(AV16,'Fatores PF'!$B$3:$P$15,MATCH("NEGATIVA - NEGATIVA",'Fatores PF'!$B$3:$B$15,0),0),IF($M16="Neutra",HLOOKUP(AV16,'Fatores PF'!$B$3:$P$15,MATCH("NEUTRA - NEUTRA",'Fatores PF'!$B$3:$B$15,0),0),"")))</f>
        <v>23.59229376</v>
      </c>
      <c r="HC16" s="100">
        <f>VLOOKUP($C16,'Preços 18%'!$B:$G,6,0)*IF($M16="Positiva",HLOOKUP(AW16,'Fatores PF'!$B$3:$P$15,MATCH("POSITIVA - POSITIVA",'Fatores PF'!$B$3:$B$15,0),0),IF($M16="Negativa",HLOOKUP(AW16,'Fatores PF'!$B$3:$P$15,MATCH("NEGATIVA - NEGATIVA",'Fatores PF'!$B$3:$B$15,0),0),IF($M16="Neutra",HLOOKUP(AW16,'Fatores PF'!$B$3:$P$15,MATCH("NEUTRA - NEUTRA",'Fatores PF'!$B$3:$B$15,0),0),"")))</f>
        <v>24.476999999999997</v>
      </c>
      <c r="HD16" s="100">
        <f>VLOOKUP($C16,'Preços 18%'!$B:$G,6,0)*IF($M16="Positiva",HLOOKUP(AX16,'Fatores PF'!$B$3:$P$15,MATCH("POSITIVA - POSITIVA",'Fatores PF'!$B$3:$B$15,0),0),IF($M16="Negativa",HLOOKUP(AX16,'Fatores PF'!$B$3:$P$15,MATCH("NEGATIVA - NEGATIVA",'Fatores PF'!$B$3:$B$15,0),0),IF($M16="Neutra",HLOOKUP(AX16,'Fatores PF'!$B$3:$P$15,MATCH("NEUTRA - NEUTRA",'Fatores PF'!$B$3:$B$15,0),0),"")))</f>
        <v>23.88</v>
      </c>
      <c r="HE16" s="100">
        <f>VLOOKUP($C16,'Preços 18%'!$B:$G,6,0)*IF($M16="Positiva",HLOOKUP(AY16,'Fatores PF'!$B$3:$P$15,MATCH("POSITIVA - POSITIVA",'Fatores PF'!$B$3:$B$15,0),0),IF($M16="Negativa",HLOOKUP(AY16,'Fatores PF'!$B$3:$P$15,MATCH("NEGATIVA - NEGATIVA",'Fatores PF'!$B$3:$B$15,0),0),IF($M16="Neutra",HLOOKUP(AY16,'Fatores PF'!$B$3:$P$15,MATCH("NEUTRA - NEUTRA",'Fatores PF'!$B$3:$B$15,0),0),"")))</f>
        <v>24.476999999999997</v>
      </c>
      <c r="HF16" s="100">
        <f>IF(VLOOKUP($C16,'Preços 18%'!$B:$H,5,0)="Liberado",VLOOKUP($C16,'Preços 18%'!$B:$H,7,0)*IF($M16="Positiva",HLOOKUP(Y16,'Fatores PF'!$B$3:$P$15,MATCH("POSITIVA - POSITIVA",'Fatores PF'!$B$3:$B$15,0),0),IF($M16="Negativa",HLOOKUP(Y16,'Fatores PF'!$B$3:$P$15,MATCH("NEGATIVA - NEGATIVA",'Fatores PF'!$B$3:$B$15,0),0),IF($M16="Neutra",HLOOKUP(Y16,'Fatores PF'!$B$3:$P$15,MATCH("NEUTRA - NEUTRA",'Fatores PF'!$B$3:$B$15,0),0),"")))/IF($M16="Positiva",VLOOKUP(Y16,'Fatores PMC'!$B:$E,2,0),IF($M16="Negativa",VLOOKUP(Y16,'Fatores PMC'!$B:$E,3,0),IF($M16="Neutra",VLOOKUP(Y16,'Fatores PMC'!$B:$E,4,0)))),GE16/IF($M16="Positiva",VLOOKUP(Y16,'Fatores PMC'!$B:$E,2,0),IF($M16="Negativa",VLOOKUP(Y16,'Fatores PMC'!$B:$E,3,0),IF($M16="Neutra",VLOOKUP(Y16,'Fatores PMC'!$B:$E,4,0)))))</f>
        <v>27.337065707609053</v>
      </c>
      <c r="HG16" s="100">
        <f>IF(VLOOKUP($C16,'Preços 18%'!$B:$H,5,0)="Liberado",VLOOKUP($C16,'Preços 18%'!$B:$H,7,0)*IF($M16="Positiva",HLOOKUP(Z16,'Fatores PF'!$B$3:$P$15,MATCH("POSITIVA - POSITIVA",'Fatores PF'!$B$3:$B$15,0),0),IF($M16="Negativa",HLOOKUP(Z16,'Fatores PF'!$B$3:$P$15,MATCH("NEGATIVA - NEGATIVA",'Fatores PF'!$B$3:$B$15,0),0),IF($M16="Neutra",HLOOKUP(Z16,'Fatores PF'!$B$3:$P$15,MATCH("NEUTRA - NEUTRA",'Fatores PF'!$B$3:$B$15,0),0),"")))/IF($M16="Positiva",VLOOKUP(Z16,'Fatores PMC'!$B:$E,2,0),IF($M16="Negativa",VLOOKUP(Z16,'Fatores PMC'!$B:$E,3,0),IF($M16="Neutra",VLOOKUP(Z16,'Fatores PMC'!$B:$E,4,0)))),GF16/IF($M16="Positiva",VLOOKUP(Z16,'Fatores PMC'!$B:$E,2,0),IF($M16="Negativa",VLOOKUP(Z16,'Fatores PMC'!$B:$E,3,0),IF($M16="Neutra",VLOOKUP(Z16,'Fatores PMC'!$B:$E,4,0)))))</f>
        <v>27.852862966729003</v>
      </c>
      <c r="HH16" s="100">
        <f>IF(VLOOKUP($C16,'Preços 18%'!$B:$H,5,0)="Liberado",VLOOKUP($C16,'Preços 18%'!$B:$H,7,0)*IF($M16="Positiva",HLOOKUP(AA16,'Fatores PF'!$B$3:$P$15,MATCH("POSITIVA - POSITIVA",'Fatores PF'!$B$3:$B$15,0),0),IF($M16="Negativa",HLOOKUP(AA16,'Fatores PF'!$B$3:$P$15,MATCH("NEGATIVA - NEGATIVA",'Fatores PF'!$B$3:$B$15,0),0),IF($M16="Neutra",HLOOKUP(AA16,'Fatores PF'!$B$3:$P$15,MATCH("NEUTRA - NEUTRA",'Fatores PF'!$B$3:$B$15,0),0),"")))/IF($M16="Positiva",VLOOKUP(AA16,'Fatores PMC'!$B:$E,2,0),IF($M16="Negativa",VLOOKUP(AA16,'Fatores PMC'!$B:$E,3,0),IF($M16="Neutra",VLOOKUP(AA16,'Fatores PMC'!$B:$E,4,0)))),GG16/IF($M16="Positiva",VLOOKUP(AA16,'Fatores PMC'!$B:$E,2,0),IF($M16="Negativa",VLOOKUP(AA16,'Fatores PMC'!$B:$E,3,0),IF($M16="Neutra",VLOOKUP(AA16,'Fatores PMC'!$B:$E,4,0)))))</f>
        <v>27.678770252758721</v>
      </c>
      <c r="HI16" s="100">
        <f>IF(VLOOKUP($C16,'Preços 18%'!$B:$H,5,0)="Liberado",VLOOKUP($C16,'Preços 18%'!$B:$H,7,0)*IF($M16="Positiva",HLOOKUP(AB16,'Fatores PF'!$B$3:$P$15,MATCH("POSITIVA - POSITIVA",'Fatores PF'!$B$3:$B$15,0),0),IF($M16="Negativa",HLOOKUP(AB16,'Fatores PF'!$B$3:$P$15,MATCH("NEGATIVA - NEGATIVA",'Fatores PF'!$B$3:$B$15,0),0),IF($M16="Neutra",HLOOKUP(AB16,'Fatores PF'!$B$3:$P$15,MATCH("NEUTRA - NEUTRA",'Fatores PF'!$B$3:$B$15,0),0),"")))/IF($M16="Positiva",VLOOKUP(AB16,'Fatores PMC'!$B:$E,2,0),IF($M16="Negativa",VLOOKUP(AB16,'Fatores PMC'!$B:$E,3,0),IF($M16="Neutra",VLOOKUP(AB16,'Fatores PMC'!$B:$E,4,0)))),GH16/IF($M16="Positiva",VLOOKUP(AB16,'Fatores PMC'!$B:$E,2,0),IF($M16="Negativa",VLOOKUP(AB16,'Fatores PMC'!$B:$E,3,0),IF($M16="Neutra",VLOOKUP(AB16,'Fatores PMC'!$B:$E,4,0)))))</f>
        <v>27.003678295374364</v>
      </c>
      <c r="HJ16" s="100">
        <f>IF(VLOOKUP($C16,'Preços 18%'!$B:$H,5,0)="Liberado",VLOOKUP($C16,'Preços 18%'!$B:$H,7,0)*IF($M16="Positiva",HLOOKUP(AC16,'Fatores PF'!$B$3:$P$15,MATCH("POSITIVA - POSITIVA",'Fatores PF'!$B$3:$B$15,0),0),IF($M16="Negativa",HLOOKUP(AC16,'Fatores PF'!$B$3:$P$15,MATCH("NEGATIVA - NEGATIVA",'Fatores PF'!$B$3:$B$15,0),0),IF($M16="Neutra",HLOOKUP(AC16,'Fatores PF'!$B$3:$P$15,MATCH("NEUTRA - NEUTRA",'Fatores PF'!$B$3:$B$15,0),0),"")))/IF($M16="Positiva",VLOOKUP(AC16,'Fatores PMC'!$B:$E,2,0),IF($M16="Negativa",VLOOKUP(AC16,'Fatores PMC'!$B:$E,3,0),IF($M16="Neutra",VLOOKUP(AC16,'Fatores PMC'!$B:$E,4,0)))),GI16/IF($M16="Positiva",VLOOKUP(AC16,'Fatores PMC'!$B:$E,2,0),IF($M16="Negativa",VLOOKUP(AC16,'Fatores PMC'!$B:$E,3,0),IF($M16="Neutra",VLOOKUP(AC16,'Fatores PMC'!$B:$E,4,0)))))</f>
        <v>27.852862966729003</v>
      </c>
      <c r="HK16" s="100">
        <f>IF(VLOOKUP($C16,'Preços 18%'!$B:$H,5,0)="Liberado",VLOOKUP($C16,'Preços 18%'!$B:$H,7,0)*IF($M16="Positiva",HLOOKUP(AD16,'Fatores PF'!$B$3:$P$15,MATCH("POSITIVA - POSITIVA",'Fatores PF'!$B$3:$B$15,0),0),IF($M16="Negativa",HLOOKUP(AD16,'Fatores PF'!$B$3:$P$15,MATCH("NEGATIVA - NEGATIVA",'Fatores PF'!$B$3:$B$15,0),0),IF($M16="Neutra",HLOOKUP(AD16,'Fatores PF'!$B$3:$P$15,MATCH("NEUTRA - NEUTRA",'Fatores PF'!$B$3:$B$15,0),0),"")))/IF($M16="Positiva",VLOOKUP(AD16,'Fatores PMC'!$B:$E,2,0),IF($M16="Negativa",VLOOKUP(AD16,'Fatores PMC'!$B:$E,3,0),IF($M16="Neutra",VLOOKUP(AD16,'Fatores PMC'!$B:$E,4,0)))),GJ16/IF($M16="Positiva",VLOOKUP(AD16,'Fatores PMC'!$B:$E,2,0),IF($M16="Negativa",VLOOKUP(AD16,'Fatores PMC'!$B:$E,3,0),IF($M16="Neutra",VLOOKUP(AD16,'Fatores PMC'!$B:$E,4,0)))))</f>
        <v>27.678770252758721</v>
      </c>
      <c r="HL16" s="100">
        <f>IF(VLOOKUP($C16,'Preços 18%'!$B:$H,5,0)="Liberado",VLOOKUP($C16,'Preços 18%'!$B:$H,7,0)*IF($M16="Positiva",HLOOKUP(AE16,'Fatores PF'!$B$3:$P$15,MATCH("POSITIVA - POSITIVA",'Fatores PF'!$B$3:$B$15,0),0),IF($M16="Negativa",HLOOKUP(AE16,'Fatores PF'!$B$3:$P$15,MATCH("NEGATIVA - NEGATIVA",'Fatores PF'!$B$3:$B$15,0),0),IF($M16="Neutra",HLOOKUP(AE16,'Fatores PF'!$B$3:$P$15,MATCH("NEUTRA - NEUTRA",'Fatores PF'!$B$3:$B$15,0),0),"")))/IF($M16="Positiva",VLOOKUP(AE16,'Fatores PMC'!$B:$E,2,0),IF($M16="Negativa",VLOOKUP(AE16,'Fatores PMC'!$B:$E,3,0),IF($M16="Neutra",VLOOKUP(AE16,'Fatores PMC'!$B:$E,4,0)))),GK16/IF($M16="Positiva",VLOOKUP(AE16,'Fatores PMC'!$B:$E,2,0),IF($M16="Negativa",VLOOKUP(AE16,'Fatores PMC'!$B:$E,3,0),IF($M16="Neutra",VLOOKUP(AE16,'Fatores PMC'!$B:$E,4,0)))))</f>
        <v>26.678337979271692</v>
      </c>
      <c r="HM16" s="100">
        <f>IF(VLOOKUP($C16,'Preços 18%'!$B:$H,5,0)="Liberado",VLOOKUP($C16,'Preços 18%'!$B:$H,7,0)*IF($M16="Positiva",HLOOKUP(AF16,'Fatores PF'!$B$3:$P$15,MATCH("POSITIVA - POSITIVA",'Fatores PF'!$B$3:$B$15,0),0),IF($M16="Negativa",HLOOKUP(AF16,'Fatores PF'!$B$3:$P$15,MATCH("NEGATIVA - NEGATIVA",'Fatores PF'!$B$3:$B$15,0),0),IF($M16="Neutra",HLOOKUP(AF16,'Fatores PF'!$B$3:$P$15,MATCH("NEUTRA - NEUTRA",'Fatores PF'!$B$3:$B$15,0),0),"")))/IF($M16="Positiva",VLOOKUP(AF16,'Fatores PMC'!$B:$E,2,0),IF($M16="Negativa",VLOOKUP(AF16,'Fatores PMC'!$B:$E,3,0),IF($M16="Neutra",VLOOKUP(AF16,'Fatores PMC'!$B:$E,4,0)))),GL16/IF($M16="Positiva",VLOOKUP(AF16,'Fatores PMC'!$B:$E,2,0),IF($M16="Negativa",VLOOKUP(AF16,'Fatores PMC'!$B:$E,3,0),IF($M16="Neutra",VLOOKUP(AF16,'Fatores PMC'!$B:$E,4,0)))))</f>
        <v>26.678337979271692</v>
      </c>
      <c r="HN16" s="100">
        <f>IF(VLOOKUP($C16,'Preços 18%'!$B:$H,5,0)="Liberado",VLOOKUP($C16,'Preços 18%'!$B:$H,7,0)*IF($M16="Positiva",HLOOKUP(AG16,'Fatores PF'!$B$3:$P$15,MATCH("POSITIVA - POSITIVA",'Fatores PF'!$B$3:$B$15,0),0),IF($M16="Negativa",HLOOKUP(AG16,'Fatores PF'!$B$3:$P$15,MATCH("NEGATIVA - NEGATIVA",'Fatores PF'!$B$3:$B$15,0),0),IF($M16="Neutra",HLOOKUP(AG16,'Fatores PF'!$B$3:$P$15,MATCH("NEUTRA - NEUTRA",'Fatores PF'!$B$3:$B$15,0),0),"")))/IF($M16="Positiva",VLOOKUP(AG16,'Fatores PMC'!$B:$E,2,0),IF($M16="Negativa",VLOOKUP(AG16,'Fatores PMC'!$B:$E,3,0),IF($M16="Neutra",VLOOKUP(AG16,'Fatores PMC'!$B:$E,4,0)))),GM16/IF($M16="Positiva",VLOOKUP(AG16,'Fatores PMC'!$B:$E,2,0),IF($M16="Negativa",VLOOKUP(AG16,'Fatores PMC'!$B:$E,3,0),IF($M16="Neutra",VLOOKUP(AG16,'Fatores PMC'!$B:$E,4,0)))))</f>
        <v>27.337065707609053</v>
      </c>
      <c r="HO16" s="100">
        <f>IF(VLOOKUP($C16,'Preços 18%'!$B:$H,5,0)="Liberado",VLOOKUP($C16,'Preços 18%'!$B:$H,7,0)*IF($M16="Positiva",HLOOKUP(AH16,'Fatores PF'!$B$3:$P$15,MATCH("POSITIVA - POSITIVA",'Fatores PF'!$B$3:$B$15,0),0),IF($M16="Negativa",HLOOKUP(AH16,'Fatores PF'!$B$3:$P$15,MATCH("NEGATIVA - NEGATIVA",'Fatores PF'!$B$3:$B$15,0),0),IF($M16="Neutra",HLOOKUP(AH16,'Fatores PF'!$B$3:$P$15,MATCH("NEUTRA - NEUTRA",'Fatores PF'!$B$3:$B$15,0),0),"")))/IF($M16="Positiva",VLOOKUP(AH16,'Fatores PMC'!$B:$E,2,0),IF($M16="Negativa",VLOOKUP(AH16,'Fatores PMC'!$B:$E,3,0),IF($M16="Neutra",VLOOKUP(AH16,'Fatores PMC'!$B:$E,4,0)))),GN16/IF($M16="Positiva",VLOOKUP(AH16,'Fatores PMC'!$B:$E,2,0),IF($M16="Negativa",VLOOKUP(AH16,'Fatores PMC'!$B:$E,3,0),IF($M16="Neutra",VLOOKUP(AH16,'Fatores PMC'!$B:$E,4,0)))))</f>
        <v>28.757162145484497</v>
      </c>
      <c r="HP16" s="100">
        <f>IF(VLOOKUP($C16,'Preços 18%'!$B:$H,5,0)="Liberado",VLOOKUP($C16,'Preços 18%'!$B:$H,7,0)*IF($M16="Positiva",HLOOKUP(AI16,'Fatores PF'!$B$3:$P$15,MATCH("POSITIVA - POSITIVA",'Fatores PF'!$B$3:$B$15,0),0),IF($M16="Negativa",HLOOKUP(AI16,'Fatores PF'!$B$3:$P$15,MATCH("NEGATIVA - NEGATIVA",'Fatores PF'!$B$3:$B$15,0),0),IF($M16="Neutra",HLOOKUP(AI16,'Fatores PF'!$B$3:$P$15,MATCH("NEUTRA - NEUTRA",'Fatores PF'!$B$3:$B$15,0),0),"")))/IF($M16="Positiva",VLOOKUP(AI16,'Fatores PMC'!$B:$E,2,0),IF($M16="Negativa",VLOOKUP(AI16,'Fatores PMC'!$B:$E,3,0),IF($M16="Neutra",VLOOKUP(AI16,'Fatores PMC'!$B:$E,4,0)))),GO16/IF($M16="Positiva",VLOOKUP(AI16,'Fatores PMC'!$B:$E,2,0),IF($M16="Negativa",VLOOKUP(AI16,'Fatores PMC'!$B:$E,3,0),IF($M16="Neutra",VLOOKUP(AI16,'Fatores PMC'!$B:$E,4,0)))))</f>
        <v>27.003678295374364</v>
      </c>
      <c r="HQ16" s="100">
        <f>IF(VLOOKUP($C16,'Preços 18%'!$B:$H,5,0)="Liberado",VLOOKUP($C16,'Preços 18%'!$B:$H,7,0)*IF($M16="Positiva",HLOOKUP(AJ16,'Fatores PF'!$B$3:$P$15,MATCH("POSITIVA - POSITIVA",'Fatores PF'!$B$3:$B$15,0),0),IF($M16="Negativa",HLOOKUP(AJ16,'Fatores PF'!$B$3:$P$15,MATCH("NEGATIVA - NEGATIVA",'Fatores PF'!$B$3:$B$15,0),0),IF($M16="Neutra",HLOOKUP(AJ16,'Fatores PF'!$B$3:$P$15,MATCH("NEUTRA - NEUTRA",'Fatores PF'!$B$3:$B$15,0),0),"")))/IF($M16="Positiva",VLOOKUP(AJ16,'Fatores PMC'!$B:$E,2,0),IF($M16="Negativa",VLOOKUP(AJ16,'Fatores PMC'!$B:$E,3,0),IF($M16="Neutra",VLOOKUP(AJ16,'Fatores PMC'!$B:$E,4,0)))),GP16/IF($M16="Positiva",VLOOKUP(AJ16,'Fatores PMC'!$B:$E,2,0),IF($M16="Negativa",VLOOKUP(AJ16,'Fatores PMC'!$B:$E,3,0),IF($M16="Neutra",VLOOKUP(AJ16,'Fatores PMC'!$B:$E,4,0)))))</f>
        <v>26.678337979271692</v>
      </c>
      <c r="HR16" s="100">
        <f>IF(VLOOKUP($C16,'Preços 18%'!$B:$H,5,0)="Liberado",VLOOKUP($C16,'Preços 18%'!$B:$H,7,0)*IF($M16="Positiva",HLOOKUP(AK16,'Fatores PF'!$B$3:$P$15,MATCH("POSITIVA - POSITIVA",'Fatores PF'!$B$3:$B$15,0),0),IF($M16="Negativa",HLOOKUP(AK16,'Fatores PF'!$B$3:$P$15,MATCH("NEGATIVA - NEGATIVA",'Fatores PF'!$B$3:$B$15,0),0),IF($M16="Neutra",HLOOKUP(AK16,'Fatores PF'!$B$3:$P$15,MATCH("NEUTRA - NEUTRA",'Fatores PF'!$B$3:$B$15,0),0),"")))/IF($M16="Positiva",VLOOKUP(AK16,'Fatores PMC'!$B:$E,2,0),IF($M16="Negativa",VLOOKUP(AK16,'Fatores PMC'!$B:$E,3,0),IF($M16="Neutra",VLOOKUP(AK16,'Fatores PMC'!$B:$E,4,0)))),GQ16/IF($M16="Positiva",VLOOKUP(AK16,'Fatores PMC'!$B:$E,2,0),IF($M16="Negativa",VLOOKUP(AK16,'Fatores PMC'!$B:$E,3,0),IF($M16="Neutra",VLOOKUP(AK16,'Fatores PMC'!$B:$E,4,0)))))</f>
        <v>26.678337979271692</v>
      </c>
      <c r="HS16" s="100">
        <f>IF(VLOOKUP($C16,'Preços 18%'!$B:$H,5,0)="Liberado",VLOOKUP($C16,'Preços 18%'!$B:$H,7,0)*IF($M16="Positiva",HLOOKUP(AL16,'Fatores PF'!$B$3:$P$15,MATCH("POSITIVA - POSITIVA",'Fatores PF'!$B$3:$B$15,0),0),IF($M16="Negativa",HLOOKUP(AL16,'Fatores PF'!$B$3:$P$15,MATCH("NEGATIVA - NEGATIVA",'Fatores PF'!$B$3:$B$15,0),0),IF($M16="Neutra",HLOOKUP(AL16,'Fatores PF'!$B$3:$P$15,MATCH("NEUTRA - NEUTRA",'Fatores PF'!$B$3:$B$15,0),0),"")))/IF($M16="Positiva",VLOOKUP(AL16,'Fatores PMC'!$B:$E,2,0),IF($M16="Negativa",VLOOKUP(AL16,'Fatores PMC'!$B:$E,3,0),IF($M16="Neutra",VLOOKUP(AL16,'Fatores PMC'!$B:$E,4,0)))),GR16/IF($M16="Positiva",VLOOKUP(AL16,'Fatores PMC'!$B:$E,2,0),IF($M16="Negativa",VLOOKUP(AL16,'Fatores PMC'!$B:$E,3,0),IF($M16="Neutra",VLOOKUP(AL16,'Fatores PMC'!$B:$E,4,0)))))</f>
        <v>27.337065707609053</v>
      </c>
      <c r="HT16" s="100">
        <f>IF(VLOOKUP($C16,'Preços 18%'!$B:$H,5,0)="Liberado",VLOOKUP($C16,'Preços 18%'!$B:$H,7,0)*IF($M16="Positiva",HLOOKUP(AM16,'Fatores PF'!$B$3:$P$15,MATCH("POSITIVA - POSITIVA",'Fatores PF'!$B$3:$B$15,0),0),IF($M16="Negativa",HLOOKUP(AM16,'Fatores PF'!$B$3:$P$15,MATCH("NEGATIVA - NEGATIVA",'Fatores PF'!$B$3:$B$15,0),0),IF($M16="Neutra",HLOOKUP(AM16,'Fatores PF'!$B$3:$P$15,MATCH("NEUTRA - NEUTRA",'Fatores PF'!$B$3:$B$15,0),0),"")))/IF($M16="Positiva",VLOOKUP(AM16,'Fatores PMC'!$B:$E,2,0),IF($M16="Negativa",VLOOKUP(AM16,'Fatores PMC'!$B:$E,3,0),IF($M16="Neutra",VLOOKUP(AM16,'Fatores PMC'!$B:$E,4,0)))),GS16/IF($M16="Positiva",VLOOKUP(AM16,'Fatores PMC'!$B:$E,2,0),IF($M16="Negativa",VLOOKUP(AM16,'Fatores PMC'!$B:$E,3,0),IF($M16="Neutra",VLOOKUP(AM16,'Fatores PMC'!$B:$E,4,0)))))</f>
        <v>27.678770252758721</v>
      </c>
      <c r="HU16" s="100">
        <f>IF(VLOOKUP($C16,'Preços 18%'!$B:$H,5,0)="Liberado",VLOOKUP($C16,'Preços 18%'!$B:$H,7,0)*IF($M16="Positiva",HLOOKUP(AN16,'Fatores PF'!$B$3:$P$15,MATCH("POSITIVA - POSITIVA",'Fatores PF'!$B$3:$B$15,0),0),IF($M16="Negativa",HLOOKUP(AN16,'Fatores PF'!$B$3:$P$15,MATCH("NEGATIVA - NEGATIVA",'Fatores PF'!$B$3:$B$15,0),0),IF($M16="Neutra",HLOOKUP(AN16,'Fatores PF'!$B$3:$P$15,MATCH("NEUTRA - NEUTRA",'Fatores PF'!$B$3:$B$15,0),0),"")))/IF($M16="Positiva",VLOOKUP(AN16,'Fatores PMC'!$B:$E,2,0),IF($M16="Negativa",VLOOKUP(AN16,'Fatores PMC'!$B:$E,3,0),IF($M16="Neutra",VLOOKUP(AN16,'Fatores PMC'!$B:$E,4,0)))),GT16/IF($M16="Positiva",VLOOKUP(AN16,'Fatores PMC'!$B:$E,2,0),IF($M16="Negativa",VLOOKUP(AN16,'Fatores PMC'!$B:$E,3,0),IF($M16="Neutra",VLOOKUP(AN16,'Fatores PMC'!$B:$E,4,0)))))</f>
        <v>27.852862966729003</v>
      </c>
      <c r="HV16" s="100">
        <f>IF(VLOOKUP($C16,'Preços 18%'!$B:$H,5,0)="Liberado",VLOOKUP($C16,'Preços 18%'!$B:$H,7,0)*IF($M16="Positiva",HLOOKUP(AO16,'Fatores PF'!$B$3:$P$15,MATCH("POSITIVA - POSITIVA",'Fatores PF'!$B$3:$B$15,0),0),IF($M16="Negativa",HLOOKUP(AO16,'Fatores PF'!$B$3:$P$15,MATCH("NEGATIVA - NEGATIVA",'Fatores PF'!$B$3:$B$15,0),0),IF($M16="Neutra",HLOOKUP(AO16,'Fatores PF'!$B$3:$P$15,MATCH("NEUTRA - NEUTRA",'Fatores PF'!$B$3:$B$15,0),0),"")))/IF($M16="Positiva",VLOOKUP(AO16,'Fatores PMC'!$B:$E,2,0),IF($M16="Negativa",VLOOKUP(AO16,'Fatores PMC'!$B:$E,3,0),IF($M16="Neutra",VLOOKUP(AO16,'Fatores PMC'!$B:$E,4,0)))),GU16/IF($M16="Positiva",VLOOKUP(AO16,'Fatores PMC'!$B:$E,2,0),IF($M16="Negativa",VLOOKUP(AO16,'Fatores PMC'!$B:$E,3,0),IF($M16="Neutra",VLOOKUP(AO16,'Fatores PMC'!$B:$E,4,0)))))</f>
        <v>28.571646875595277</v>
      </c>
      <c r="HW16" s="100">
        <f>IF(VLOOKUP($C16,'Preços 18%'!$B:$H,5,0)="Liberado",VLOOKUP($C16,'Preços 18%'!$B:$H,7,0)*IF($M16="Positiva",HLOOKUP(AP16,'Fatores PF'!$B$3:$P$15,MATCH("POSITIVA - POSITIVA",'Fatores PF'!$B$3:$B$15,0),0),IF($M16="Negativa",HLOOKUP(AP16,'Fatores PF'!$B$3:$P$15,MATCH("NEGATIVA - NEGATIVA",'Fatores PF'!$B$3:$B$15,0),0),IF($M16="Neutra",HLOOKUP(AP16,'Fatores PF'!$B$3:$P$15,MATCH("NEUTRA - NEUTRA",'Fatores PF'!$B$3:$B$15,0),0),"")))/IF($M16="Positiva",VLOOKUP(AP16,'Fatores PMC'!$B:$E,2,0),IF($M16="Negativa",VLOOKUP(AP16,'Fatores PMC'!$B:$E,3,0),IF($M16="Neutra",VLOOKUP(AP16,'Fatores PMC'!$B:$E,4,0)))),GV16/IF($M16="Positiva",VLOOKUP(AP16,'Fatores PMC'!$B:$E,2,0),IF($M16="Negativa",VLOOKUP(AP16,'Fatores PMC'!$B:$E,3,0),IF($M16="Neutra",VLOOKUP(AP16,'Fatores PMC'!$B:$E,4,0)))))</f>
        <v>27.506864836730369</v>
      </c>
      <c r="HX16" s="100">
        <f>IF(VLOOKUP($C16,'Preços 18%'!$B:$H,5,0)="Liberado",VLOOKUP($C16,'Preços 18%'!$B:$H,7,0)*IF($M16="Positiva",HLOOKUP(AQ16,'Fatores PF'!$B$3:$P$15,MATCH("POSITIVA - POSITIVA",'Fatores PF'!$B$3:$B$15,0),0),IF($M16="Negativa",HLOOKUP(AQ16,'Fatores PF'!$B$3:$P$15,MATCH("NEGATIVA - NEGATIVA",'Fatores PF'!$B$3:$B$15,0),0),IF($M16="Neutra",HLOOKUP(AQ16,'Fatores PF'!$B$3:$P$15,MATCH("NEUTRA - NEUTRA",'Fatores PF'!$B$3:$B$15,0),0),"")))/IF($M16="Positiva",VLOOKUP(AQ16,'Fatores PMC'!$B:$E,2,0),IF($M16="Negativa",VLOOKUP(AQ16,'Fatores PMC'!$B:$E,3,0),IF($M16="Neutra",VLOOKUP(AQ16,'Fatores PMC'!$B:$E,4,0)))),GW16/IF($M16="Positiva",VLOOKUP(AQ16,'Fatores PMC'!$B:$E,2,0),IF($M16="Negativa",VLOOKUP(AQ16,'Fatores PMC'!$B:$E,3,0),IF($M16="Neutra",VLOOKUP(AQ16,'Fatores PMC'!$B:$E,4,0)))))</f>
        <v>28.388480925717751</v>
      </c>
      <c r="HY16" s="100">
        <f>IF(VLOOKUP($C16,'Preços 18%'!$B:$H,5,0)="Liberado",VLOOKUP($C16,'Preços 18%'!$B:$H,7,0)*IF($M16="Positiva",HLOOKUP(AR16,'Fatores PF'!$B$3:$P$15,MATCH("POSITIVA - POSITIVA",'Fatores PF'!$B$3:$B$15,0),0),IF($M16="Negativa",HLOOKUP(AR16,'Fatores PF'!$B$3:$P$15,MATCH("NEGATIVA - NEGATIVA",'Fatores PF'!$B$3:$B$15,0),0),IF($M16="Neutra",HLOOKUP(AR16,'Fatores PF'!$B$3:$P$15,MATCH("NEUTRA - NEUTRA",'Fatores PF'!$B$3:$B$15,0),0),"")))/IF($M16="Positiva",VLOOKUP(AR16,'Fatores PMC'!$B:$E,2,0),IF($M16="Negativa",VLOOKUP(AR16,'Fatores PMC'!$B:$E,3,0),IF($M16="Neutra",VLOOKUP(AR16,'Fatores PMC'!$B:$E,4,0)))),GX16/IF($M16="Positiva",VLOOKUP(AR16,'Fatores PMC'!$B:$E,2,0),IF($M16="Negativa",VLOOKUP(AR16,'Fatores PMC'!$B:$E,3,0),IF($M16="Neutra",VLOOKUP(AR16,'Fatores PMC'!$B:$E,4,0)))))</f>
        <v>27.678770252758721</v>
      </c>
      <c r="HZ16" s="100">
        <f>IF(VLOOKUP($C16,'Preços 18%'!$B:$H,5,0)="Liberado",VLOOKUP($C16,'Preços 18%'!$B:$H,7,0)*IF($M16="Positiva",HLOOKUP(AS16,'Fatores PF'!$B$3:$P$15,MATCH("POSITIVA - POSITIVA",'Fatores PF'!$B$3:$B$15,0),0),IF($M16="Negativa",HLOOKUP(AS16,'Fatores PF'!$B$3:$P$15,MATCH("NEGATIVA - NEGATIVA",'Fatores PF'!$B$3:$B$15,0),0),IF($M16="Neutra",HLOOKUP(AS16,'Fatores PF'!$B$3:$P$15,MATCH("NEUTRA - NEUTRA",'Fatores PF'!$B$3:$B$15,0),0),"")))/IF($M16="Positiva",VLOOKUP(AS16,'Fatores PMC'!$B:$E,2,0),IF($M16="Negativa",VLOOKUP(AS16,'Fatores PMC'!$B:$E,3,0),IF($M16="Neutra",VLOOKUP(AS16,'Fatores PMC'!$B:$E,4,0)))),GY16/IF($M16="Positiva",VLOOKUP(AS16,'Fatores PMC'!$B:$E,2,0),IF($M16="Negativa",VLOOKUP(AS16,'Fatores PMC'!$B:$E,3,0),IF($M16="Neutra",VLOOKUP(AS16,'Fatores PMC'!$B:$E,4,0)))))</f>
        <v>27.506864836730369</v>
      </c>
      <c r="IA16" s="100">
        <f>IF(VLOOKUP($C16,'Preços 18%'!$B:$H,5,0)="Liberado",VLOOKUP($C16,'Preços 18%'!$B:$H,7,0)*IF($M16="Positiva",HLOOKUP(AT16,'Fatores PF'!$B$3:$P$15,MATCH("POSITIVA - POSITIVA",'Fatores PF'!$B$3:$B$15,0),0),IF($M16="Negativa",HLOOKUP(AT16,'Fatores PF'!$B$3:$P$15,MATCH("NEGATIVA - NEGATIVA",'Fatores PF'!$B$3:$B$15,0),0),IF($M16="Neutra",HLOOKUP(AT16,'Fatores PF'!$B$3:$P$15,MATCH("NEUTRA - NEUTRA",'Fatores PF'!$B$3:$B$15,0),0),"")))/IF($M16="Positiva",VLOOKUP(AT16,'Fatores PMC'!$B:$E,2,0),IF($M16="Negativa",VLOOKUP(AT16,'Fatores PMC'!$B:$E,3,0),IF($M16="Neutra",VLOOKUP(AT16,'Fatores PMC'!$B:$E,4,0)))),GZ16/IF($M16="Positiva",VLOOKUP(AT16,'Fatores PMC'!$B:$E,2,0),IF($M16="Negativa",VLOOKUP(AT16,'Fatores PMC'!$B:$E,3,0),IF($M16="Neutra",VLOOKUP(AT16,'Fatores PMC'!$B:$E,4,0)))))</f>
        <v>27.678770252758721</v>
      </c>
      <c r="IB16" s="100">
        <f>IF(VLOOKUP($C16,'Preços 18%'!$B:$H,5,0)="Liberado",VLOOKUP($C16,'Preços 18%'!$B:$H,7,0)*IF($M16="Positiva",HLOOKUP(AU16,'Fatores PF'!$B$3:$P$15,MATCH("POSITIVA - POSITIVA",'Fatores PF'!$B$3:$B$15,0),0),IF($M16="Negativa",HLOOKUP(AU16,'Fatores PF'!$B$3:$P$15,MATCH("NEGATIVA - NEGATIVA",'Fatores PF'!$B$3:$B$15,0),0),IF($M16="Neutra",HLOOKUP(AU16,'Fatores PF'!$B$3:$P$15,MATCH("NEUTRA - NEUTRA",'Fatores PF'!$B$3:$B$15,0),0),"")))/IF($M16="Positiva",VLOOKUP(AU16,'Fatores PMC'!$B:$E,2,0),IF($M16="Negativa",VLOOKUP(AU16,'Fatores PMC'!$B:$E,3,0),IF($M16="Neutra",VLOOKUP(AU16,'Fatores PMC'!$B:$E,4,0)))),HA16/IF($M16="Positiva",VLOOKUP(AU16,'Fatores PMC'!$B:$E,2,0),IF($M16="Negativa",VLOOKUP(AU16,'Fatores PMC'!$B:$E,3,0),IF($M16="Neutra",VLOOKUP(AU16,'Fatores PMC'!$B:$E,4,0)))))</f>
        <v>26.678337979271692</v>
      </c>
      <c r="IC16" s="100">
        <f>IF(VLOOKUP($C16,'Preços 18%'!$B:$H,5,0)="Liberado",VLOOKUP($C16,'Preços 18%'!$B:$H,7,0)*IF($M16="Positiva",HLOOKUP(AV16,'Fatores PF'!$B$3:$P$15,MATCH("POSITIVA - POSITIVA",'Fatores PF'!$B$3:$B$15,0),0),IF($M16="Negativa",HLOOKUP(AV16,'Fatores PF'!$B$3:$P$15,MATCH("NEGATIVA - NEGATIVA",'Fatores PF'!$B$3:$B$15,0),0),IF($M16="Neutra",HLOOKUP(AV16,'Fatores PF'!$B$3:$P$15,MATCH("NEUTRA - NEUTRA",'Fatores PF'!$B$3:$B$15,0),0),"")))/IF($M16="Positiva",VLOOKUP(AV16,'Fatores PMC'!$B:$E,2,0),IF($M16="Negativa",VLOOKUP(AV16,'Fatores PMC'!$B:$E,3,0),IF($M16="Neutra",VLOOKUP(AV16,'Fatores PMC'!$B:$E,4,0)))),HB16/IF($M16="Positiva",VLOOKUP(AV16,'Fatores PMC'!$B:$E,2,0),IF($M16="Negativa",VLOOKUP(AV16,'Fatores PMC'!$B:$E,3,0),IF($M16="Neutra",VLOOKUP(AV16,'Fatores PMC'!$B:$E,4,0)))))</f>
        <v>26.678337979271692</v>
      </c>
      <c r="ID16" s="100">
        <f>IF(VLOOKUP($C16,'Preços 18%'!$B:$H,5,0)="Liberado",VLOOKUP($C16,'Preços 18%'!$B:$H,7,0)*IF($M16="Positiva",HLOOKUP(AW16,'Fatores PF'!$B$3:$P$15,MATCH("POSITIVA - POSITIVA",'Fatores PF'!$B$3:$B$15,0),0),IF($M16="Negativa",HLOOKUP(AW16,'Fatores PF'!$B$3:$P$15,MATCH("NEGATIVA - NEGATIVA",'Fatores PF'!$B$3:$B$15,0),0),IF($M16="Neutra",HLOOKUP(AW16,'Fatores PF'!$B$3:$P$15,MATCH("NEUTRA - NEUTRA",'Fatores PF'!$B$3:$B$15,0),0),"")))/IF($M16="Positiva",VLOOKUP(AW16,'Fatores PMC'!$B:$E,2,0),IF($M16="Negativa",VLOOKUP(AW16,'Fatores PMC'!$B:$E,3,0),IF($M16="Neutra",VLOOKUP(AW16,'Fatores PMC'!$B:$E,4,0)))),HC16/IF($M16="Positiva",VLOOKUP(AW16,'Fatores PMC'!$B:$E,2,0),IF($M16="Negativa",VLOOKUP(AW16,'Fatores PMC'!$B:$E,3,0),IF($M16="Neutra",VLOOKUP(AW16,'Fatores PMC'!$B:$E,4,0)))))</f>
        <v>27.678770252758721</v>
      </c>
      <c r="IE16" s="100">
        <f>IF(VLOOKUP($C16,'Preços 18%'!$B:$H,5,0)="Liberado",VLOOKUP($C16,'Preços 18%'!$B:$H,7,0)*IF($M16="Positiva",HLOOKUP(AX16,'Fatores PF'!$B$3:$P$15,MATCH("POSITIVA - POSITIVA",'Fatores PF'!$B$3:$B$15,0),0),IF($M16="Negativa",HLOOKUP(AX16,'Fatores PF'!$B$3:$P$15,MATCH("NEGATIVA - NEGATIVA",'Fatores PF'!$B$3:$B$15,0),0),IF($M16="Neutra",HLOOKUP(AX16,'Fatores PF'!$B$3:$P$15,MATCH("NEUTRA - NEUTRA",'Fatores PF'!$B$3:$B$15,0),0),"")))/IF($M16="Positiva",VLOOKUP(AX16,'Fatores PMC'!$B:$E,2,0),IF($M16="Negativa",VLOOKUP(AX16,'Fatores PMC'!$B:$E,3,0),IF($M16="Neutra",VLOOKUP(AX16,'Fatores PMC'!$B:$E,4,0)))),HD16/IF($M16="Positiva",VLOOKUP(AX16,'Fatores PMC'!$B:$E,2,0),IF($M16="Negativa",VLOOKUP(AX16,'Fatores PMC'!$B:$E,3,0),IF($M16="Neutra",VLOOKUP(AX16,'Fatores PMC'!$B:$E,4,0)))))</f>
        <v>27.003678295374364</v>
      </c>
      <c r="IF16" s="100">
        <f>IF(VLOOKUP($C16,'Preços 18%'!$B:$H,5,0)="Liberado",VLOOKUP($C16,'Preços 18%'!$B:$H,7,0)*IF($M16="Positiva",HLOOKUP(AY16,'Fatores PF'!$B$3:$P$15,MATCH("POSITIVA - POSITIVA",'Fatores PF'!$B$3:$B$15,0),0),IF($M16="Negativa",HLOOKUP(AY16,'Fatores PF'!$B$3:$P$15,MATCH("NEGATIVA - NEGATIVA",'Fatores PF'!$B$3:$B$15,0),0),IF($M16="Neutra",HLOOKUP(AY16,'Fatores PF'!$B$3:$P$15,MATCH("NEUTRA - NEUTRA",'Fatores PF'!$B$3:$B$15,0),0),"")))/IF($M16="Positiva",VLOOKUP(AY16,'Fatores PMC'!$B:$E,2,0),IF($M16="Negativa",VLOOKUP(AY16,'Fatores PMC'!$B:$E,3,0),IF($M16="Neutra",VLOOKUP(AY16,'Fatores PMC'!$B:$E,4,0)))),HE16/IF($M16="Positiva",VLOOKUP(AY16,'Fatores PMC'!$B:$E,2,0),IF($M16="Negativa",VLOOKUP(AY16,'Fatores PMC'!$B:$E,3,0),IF($M16="Neutra",VLOOKUP(AY16,'Fatores PMC'!$B:$E,4,0)))))</f>
        <v>27.678770252758721</v>
      </c>
      <c r="IG16" s="132">
        <f t="shared" si="100"/>
        <v>5.6818181818181879E-2</v>
      </c>
      <c r="IH16" s="132">
        <f t="shared" si="17"/>
        <v>6.8181818181818121E-2</v>
      </c>
      <c r="II16" s="132">
        <f t="shared" si="17"/>
        <v>7.9545454545454475E-2</v>
      </c>
      <c r="IJ16" s="132">
        <f t="shared" si="17"/>
        <v>8.5227272727272818E-2</v>
      </c>
      <c r="IK16" s="132">
        <f t="shared" si="17"/>
        <v>9.0909090909090828E-2</v>
      </c>
      <c r="IL16" s="132">
        <f t="shared" si="17"/>
        <v>9.6590909090909061E-2</v>
      </c>
      <c r="IM16" s="132">
        <f t="shared" si="17"/>
        <v>0.11363636363636365</v>
      </c>
      <c r="IN16" s="132">
        <f t="shared" si="17"/>
        <v>0.11931818181818177</v>
      </c>
      <c r="IO16" s="132">
        <f t="shared" si="17"/>
        <v>0.125</v>
      </c>
      <c r="IP16" s="132">
        <f t="shared" si="101"/>
        <v>0</v>
      </c>
      <c r="IQ16" s="132">
        <f t="shared" si="102"/>
        <v>6.8181818181818121E-2</v>
      </c>
      <c r="IR16" s="132">
        <f t="shared" si="103"/>
        <v>6.8181818181818121E-2</v>
      </c>
      <c r="IS16" s="132">
        <f t="shared" si="17"/>
        <v>6.8181818181818121E-2</v>
      </c>
      <c r="IT16" s="132">
        <f t="shared" si="17"/>
        <v>7.9545454545454475E-2</v>
      </c>
      <c r="IU16" s="132">
        <f t="shared" si="17"/>
        <v>8.5227272727272818E-2</v>
      </c>
      <c r="IV16" s="132">
        <f t="shared" si="17"/>
        <v>9.0909090909090828E-2</v>
      </c>
      <c r="IW16" s="100">
        <f>VLOOKUP($C16,'Preços 18%'!$B:$G,6,0)*IF($M16="Positiva",HLOOKUP(IW$5,'Fatores PF'!$B$3:$P$15,MATCH("POSITIVA - POSITIVA",'Fatores PF'!$B$3:$B$15,0),0),IF($M16="Negativa",HLOOKUP(IW$5,'Fatores PF'!$B$3:$P$15,MATCH("NEGATIVA - NEGATIVA",'Fatores PF'!$B$3:$B$15,0),0),IF($M16="Neutra",HLOOKUP(IW$5,'Fatores PF'!$B$3:$P$15,MATCH("NEUTRA - NEUTRA",'Fatores PF'!$B$3:$B$15,0),0),"")))</f>
        <v>19.581599999999998</v>
      </c>
      <c r="IX16" s="100">
        <f>VLOOKUP($C16,'Preços 18%'!$B:$G,6,0)*IF($M16="Positiva",HLOOKUP(IX$5,'Fatores PF'!$B$3:$P$15,MATCH("POSITIVA - POSITIVA",'Fatores PF'!$B$3:$B$15,0),0),IF($M16="Negativa",HLOOKUP(IX$5,'Fatores PF'!$B$3:$P$15,MATCH("NEGATIVA - NEGATIVA",'Fatores PF'!$B$3:$B$15,0),0),IF($M16="Neutra",HLOOKUP(IX$5,'Fatores PF'!$B$3:$P$15,MATCH("NEUTRA - NEUTRA",'Fatores PF'!$B$3:$B$15,0),0),"")))</f>
        <v>22.251813840000001</v>
      </c>
      <c r="IY16" s="100">
        <f>VLOOKUP($C16,'Preços 18%'!$B:$G,6,0)*IF($M16="Positiva",HLOOKUP(IY$5,'Fatores PF'!$B$3:$P$15,MATCH("POSITIVA - POSITIVA",'Fatores PF'!$B$3:$B$15,0),0),IF($M16="Negativa",HLOOKUP(IY$5,'Fatores PF'!$B$3:$P$15,MATCH("NEGATIVA - NEGATIVA",'Fatores PF'!$B$3:$B$15,0),0),IF($M16="Neutra",HLOOKUP(IY$5,'Fatores PF'!$B$3:$P$15,MATCH("NEUTRA - NEUTRA",'Fatores PF'!$B$3:$B$15,0),0),"")))</f>
        <v>23.59229376</v>
      </c>
      <c r="IZ16" s="100">
        <f>VLOOKUP($C16,'Preços 18%'!$B:$G,6,0)*IF($M16="Positiva",HLOOKUP(IZ$5,'Fatores PF'!$B$3:$P$15,MATCH("POSITIVA - POSITIVA",'Fatores PF'!$B$3:$B$15,0),0),IF($M16="Negativa",HLOOKUP(IZ$5,'Fatores PF'!$B$3:$P$15,MATCH("NEGATIVA - NEGATIVA",'Fatores PF'!$B$3:$B$15,0),0),IF($M16="Neutra",HLOOKUP(IZ$5,'Fatores PF'!$B$3:$P$15,MATCH("NEUTRA - NEUTRA",'Fatores PF'!$B$3:$B$15,0),0),"")))</f>
        <v>23.735263319999998</v>
      </c>
      <c r="JA16" s="100">
        <f>VLOOKUP($C16,'Preços 18%'!$B:$G,6,0)*IF($M16="Positiva",HLOOKUP(JA$5,'Fatores PF'!$B$3:$P$15,MATCH("POSITIVA - POSITIVA",'Fatores PF'!$B$3:$B$15,0),0),IF($M16="Negativa",HLOOKUP(JA$5,'Fatores PF'!$B$3:$P$15,MATCH("NEGATIVA - NEGATIVA",'Fatores PF'!$B$3:$B$15,0),0),IF($M16="Neutra",HLOOKUP(JA$5,'Fatores PF'!$B$3:$P$15,MATCH("NEUTRA - NEUTRA",'Fatores PF'!$B$3:$B$15,0),0),"")))</f>
        <v>23.88</v>
      </c>
      <c r="JB16" s="100">
        <f>VLOOKUP($C16,'Preços 18%'!$B:$G,6,0)*IF($M16="Positiva",HLOOKUP(JB$5,'Fatores PF'!$B$3:$P$15,MATCH("POSITIVA - POSITIVA",'Fatores PF'!$B$3:$B$15,0),0),IF($M16="Negativa",HLOOKUP(JB$5,'Fatores PF'!$B$3:$P$15,MATCH("NEGATIVA - NEGATIVA",'Fatores PF'!$B$3:$B$15,0),0),IF($M16="Neutra",HLOOKUP(JB$5,'Fatores PF'!$B$3:$P$15,MATCH("NEUTRA - NEUTRA",'Fatores PF'!$B$3:$B$15,0),0),"")))</f>
        <v>24.17482248</v>
      </c>
      <c r="JC16" s="100">
        <f>VLOOKUP($C16,'Preços 18%'!$B:$G,6,0)*IF($M16="Positiva",HLOOKUP(JC$5,'Fatores PF'!$B$3:$P$15,MATCH("POSITIVA - POSITIVA",'Fatores PF'!$B$3:$B$15,0),0),IF($M16="Negativa",HLOOKUP(JC$5,'Fatores PF'!$B$3:$P$15,MATCH("NEGATIVA - NEGATIVA",'Fatores PF'!$B$3:$B$15,0),0),IF($M16="Neutra",HLOOKUP(JC$5,'Fatores PF'!$B$3:$P$15,MATCH("NEUTRA - NEUTRA",'Fatores PF'!$B$3:$B$15,0),0),"")))</f>
        <v>24.324979920000001</v>
      </c>
      <c r="JD16" s="100">
        <f>VLOOKUP($C16,'Preços 18%'!$B:$G,6,0)*IF($M16="Positiva",HLOOKUP(JD$5,'Fatores PF'!$B$3:$P$15,MATCH("POSITIVA - POSITIVA",'Fatores PF'!$B$3:$B$15,0),0),IF($M16="Negativa",HLOOKUP(JD$5,'Fatores PF'!$B$3:$P$15,MATCH("NEGATIVA - NEGATIVA",'Fatores PF'!$B$3:$B$15,0),0),IF($M16="Neutra",HLOOKUP(JD$5,'Fatores PF'!$B$3:$P$15,MATCH("NEUTRA - NEUTRA",'Fatores PF'!$B$3:$B$15,0),0),"")))</f>
        <v>24.476999999999997</v>
      </c>
      <c r="JE16" s="100">
        <f>VLOOKUP($C16,'Preços 18%'!$B:$G,6,0)*IF($M16="Positiva",HLOOKUP(JE$5,'Fatores PF'!$B$3:$P$15,MATCH("POSITIVA - POSITIVA",'Fatores PF'!$B$3:$B$15,0),0),IF($M16="Negativa",HLOOKUP(JE$5,'Fatores PF'!$B$3:$P$15,MATCH("NEGATIVA - NEGATIVA",'Fatores PF'!$B$3:$B$15,0),0),IF($M16="Neutra",HLOOKUP(JE$5,'Fatores PF'!$B$3:$P$15,MATCH("NEUTRA - NEUTRA",'Fatores PF'!$B$3:$B$15,0),0),"")))</f>
        <v>24.63095436</v>
      </c>
      <c r="JF16" s="100">
        <f>VLOOKUP($C16,'Preços 18%'!$B:$G,6,0)*IF($M16="Positiva",HLOOKUP(JF$5,'Fatores PF'!$B$3:$P$15,MATCH("POSITIVA - POSITIVA",'Fatores PF'!$B$3:$B$15,0),0),IF($M16="Negativa",HLOOKUP(JF$5,'Fatores PF'!$B$3:$P$15,MATCH("NEGATIVA - NEGATIVA",'Fatores PF'!$B$3:$B$15,0),0),IF($M16="Neutra",HLOOKUP(JF$5,'Fatores PF'!$B$3:$P$15,MATCH("NEUTRA - NEUTRA",'Fatores PF'!$B$3:$B$15,0),0),"")))</f>
        <v>24.786843000000001</v>
      </c>
      <c r="JG16" s="100">
        <f>VLOOKUP($C16,'Preços 18%'!$B:$G,6,0)*IF($M16="Positiva",HLOOKUP(JG$5,'Fatores PF'!$B$3:$P$15,MATCH("POSITIVA - POSITIVA",'Fatores PF'!$B$3:$B$15,0),0),IF($M16="Negativa",HLOOKUP(JG$5,'Fatores PF'!$B$3:$P$15,MATCH("NEGATIVA - NEGATIVA",'Fatores PF'!$B$3:$B$15,0),0),IF($M16="Neutra",HLOOKUP(JG$5,'Fatores PF'!$B$3:$P$15,MATCH("NEUTRA - NEUTRA",'Fatores PF'!$B$3:$B$15,0),0),"")))</f>
        <v>25.104614160000001</v>
      </c>
      <c r="JH16" s="100">
        <f>VLOOKUP($C16,'Preços 18%'!$B:$G,6,0)*IF($M16="Positiva",HLOOKUP(JH$5,'Fatores PF'!$B$3:$P$15,MATCH("POSITIVA - POSITIVA",'Fatores PF'!$B$3:$B$15,0),0),IF($M16="Negativa",HLOOKUP(JH$5,'Fatores PF'!$B$3:$P$15,MATCH("NEGATIVA - NEGATIVA",'Fatores PF'!$B$3:$B$15,0),0),IF($M16="Neutra",HLOOKUP(JH$5,'Fatores PF'!$B$3:$P$15,MATCH("NEUTRA - NEUTRA",'Fatores PF'!$B$3:$B$15,0),0),"")))</f>
        <v>25.266592199999998</v>
      </c>
      <c r="JI16" s="100">
        <f>VLOOKUP($C16,'Preços 18%'!$B:$G,6,0)*IF($M16="Positiva",HLOOKUP(JI$5,'Fatores PF'!$B$3:$P$15,MATCH("POSITIVA - POSITIVA",'Fatores PF'!$B$3:$B$15,0),0),IF($M16="Negativa",HLOOKUP(JI$5,'Fatores PF'!$B$3:$P$15,MATCH("NEGATIVA - NEGATIVA",'Fatores PF'!$B$3:$B$15,0),0),IF($M16="Neutra",HLOOKUP(JI$5,'Fatores PF'!$B$3:$P$15,MATCH("NEUTRA - NEUTRA",'Fatores PF'!$B$3:$B$15,0),0),"")))</f>
        <v>25.430647799999999</v>
      </c>
      <c r="JJ16" s="100">
        <f>VLOOKUP($C16,'Preços 18%'!$B:$G,6,0)*IF($M16="Positiva",HLOOKUP(JJ$5,'Fatores PF'!$B$3:$P$15,MATCH("POSITIVA - POSITIVA",'Fatores PF'!$B$3:$B$15,0),0),IF($M16="Negativa",HLOOKUP(JJ$5,'Fatores PF'!$B$3:$P$15,MATCH("NEGATIVA - POSITIVA",'Fatores PF'!$B$3:$B$15,0),0),IF($M16="Neutra",HLOOKUP(JJ$5,'Fatores PF'!$B$3:$P$15,MATCH("NEUTRA - POSITIVA",'Fatores PF'!$B$3:$B$15,0),0),"")))</f>
        <v>19.8676824</v>
      </c>
      <c r="JK16" s="100">
        <f>VLOOKUP($C16,'Preços 18%'!$B:$G,6,0)*IF($M16="Positiva",HLOOKUP(JK$5,'Fatores PF'!$B$3:$P$15,MATCH("POSITIVA - POSITIVA",'Fatores PF'!$B$3:$B$15,0),0),IF($M16="Negativa",HLOOKUP(JK$5,'Fatores PF'!$B$3:$P$15,MATCH("NEGATIVA - POSITIVA",'Fatores PF'!$B$3:$B$15,0),0),IF($M16="Neutra",HLOOKUP(JK$5,'Fatores PF'!$B$3:$P$15,MATCH("NEUTRA - POSITIVA",'Fatores PF'!$B$3:$B$15,0),0),"")))</f>
        <v>21.064547999999998</v>
      </c>
      <c r="JL16" s="100">
        <f>VLOOKUP($C16,'Preços 18%'!$B:$G,6,0)*IF($M16="Positiva",HLOOKUP(JL$5,'Fatores PF'!$B$3:$P$15,MATCH("POSITIVA - POSITIVA",'Fatores PF'!$B$3:$B$15,0),0),IF($M16="Negativa",HLOOKUP(JL$5,'Fatores PF'!$B$3:$P$15,MATCH("NEGATIVA - POSITIVA",'Fatores PF'!$B$3:$B$15,0),0),IF($M16="Neutra",HLOOKUP(JL$5,'Fatores PF'!$B$3:$P$15,MATCH("NEUTRA - POSITIVA",'Fatores PF'!$B$3:$B$15,0),0),"")))</f>
        <v>21.192210479999996</v>
      </c>
      <c r="JM16" s="100">
        <f>VLOOKUP($C16,'Preços 18%'!$B:$G,6,0)*IF($M16="Positiva",HLOOKUP(JM$5,'Fatores PF'!$B$3:$P$15,MATCH("POSITIVA - POSITIVA",'Fatores PF'!$B$3:$B$15,0),0),IF($M16="Negativa",HLOOKUP(JM$5,'Fatores PF'!$B$3:$P$15,MATCH("NEGATIVA - POSITIVA",'Fatores PF'!$B$3:$B$15,0),0),IF($M16="Neutra",HLOOKUP(JM$5,'Fatores PF'!$B$3:$P$15,MATCH("NEUTRA - POSITIVA",'Fatores PF'!$B$3:$B$15,0),0),"")))</f>
        <v>21.32142516</v>
      </c>
      <c r="JN16" s="100">
        <f>VLOOKUP($C16,'Preços 18%'!$B:$G,6,0)*IF($M16="Positiva",HLOOKUP(JN$5,'Fatores PF'!$B$3:$P$15,MATCH("POSITIVA - POSITIVA",'Fatores PF'!$B$3:$B$15,0),0),IF($M16="Negativa",HLOOKUP(JN$5,'Fatores PF'!$B$3:$P$15,MATCH("NEGATIVA - POSITIVA",'Fatores PF'!$B$3:$B$15,0),0),IF($M16="Neutra",HLOOKUP(JN$5,'Fatores PF'!$B$3:$P$15,MATCH("NEUTRA - POSITIVA",'Fatores PF'!$B$3:$B$15,0),0),"")))</f>
        <v>21.584654399999998</v>
      </c>
      <c r="JO16" s="100">
        <f>VLOOKUP($C16,'Preços 18%'!$B:$G,6,0)*IF($M16="Positiva",HLOOKUP(JO$5,'Fatores PF'!$B$3:$P$15,MATCH("POSITIVA - POSITIVA",'Fatores PF'!$B$3:$B$15,0),0),IF($M16="Negativa",HLOOKUP(JO$5,'Fatores PF'!$B$3:$P$15,MATCH("NEGATIVA - POSITIVA",'Fatores PF'!$B$3:$B$15,0),0),IF($M16="Neutra",HLOOKUP(JO$5,'Fatores PF'!$B$3:$P$15,MATCH("NEUTRA - POSITIVA",'Fatores PF'!$B$3:$B$15,0),0),"")))</f>
        <v>21.71871672</v>
      </c>
      <c r="JP16" s="100">
        <f>VLOOKUP($C16,'Preços 18%'!$B:$G,6,0)*IF($M16="Positiva",HLOOKUP(JP$5,'Fatores PF'!$B$3:$P$15,MATCH("POSITIVA - POSITIVA",'Fatores PF'!$B$3:$B$15,0),0),IF($M16="Negativa",HLOOKUP(JP$5,'Fatores PF'!$B$3:$P$15,MATCH("NEGATIVA - POSITIVA",'Fatores PF'!$B$3:$B$15,0),0),IF($M16="Neutra",HLOOKUP(JP$5,'Fatores PF'!$B$3:$P$15,MATCH("NEUTRA - POSITIVA",'Fatores PF'!$B$3:$B$15,0),0),"")))</f>
        <v>21.85445064</v>
      </c>
      <c r="JQ16" s="100">
        <f>VLOOKUP($C16,'Preços 18%'!$B:$G,6,0)*IF($M16="Positiva",HLOOKUP(JQ$5,'Fatores PF'!$B$3:$P$15,MATCH("POSITIVA - POSITIVA",'Fatores PF'!$B$3:$B$15,0),0),IF($M16="Negativa",HLOOKUP(JQ$5,'Fatores PF'!$B$3:$P$15,MATCH("NEGATIVA - POSITIVA",'Fatores PF'!$B$3:$B$15,0),0),IF($M16="Neutra",HLOOKUP(JQ$5,'Fatores PF'!$B$3:$P$15,MATCH("NEUTRA - POSITIVA",'Fatores PF'!$B$3:$B$15,0),0),"")))</f>
        <v>22.131100440000001</v>
      </c>
      <c r="JR16" s="100">
        <f>VLOOKUP($C16,'Preços 18%'!$B:$G,6,0)*IF($M16="Positiva",HLOOKUP(JR$5,'Fatores PF'!$B$3:$P$15,MATCH("POSITIVA - POSITIVA",'Fatores PF'!$B$3:$B$15,0),0),IF($M16="Negativa",HLOOKUP(JR$5,'Fatores PF'!$B$3:$P$15,MATCH("NEGATIVA - POSITIVA",'Fatores PF'!$B$3:$B$15,0),0),IF($M16="Neutra",HLOOKUP(JR$5,'Fatores PF'!$B$3:$P$15,MATCH("NEUTRA - POSITIVA",'Fatores PF'!$B$3:$B$15,0),0),"")))</f>
        <v>22.41481872</v>
      </c>
      <c r="JS16" s="100">
        <f>VLOOKUP($C16,'Preços 18%'!$B:$H,7,0)*IF($M16="Positiva",HLOOKUP(IW$5,'Fatores PF'!$B$3:$P$15,MATCH("POSITIVA - POSITIVA",'Fatores PF'!$B$3:$B$15,0),0),IF($M16="Negativa",HLOOKUP(IW$5,'Fatores PF'!$B$3:$P$15,MATCH("NEGATIVA - NEGATIVA",'Fatores PF'!$B$3:$B$15,0),0),IF($M16="Neutra",HLOOKUP(IW$5,'Fatores PF'!$B$3:$P$15,MATCH("NEUTRA - NEUTRA",'Fatores PF'!$B$3:$B$15,0),0),"")))/IF($M16="Positiva",VLOOKUP(JS$5,'Fatores PMC'!$B:$E,2,0),IF($M16="Negativa",VLOOKUP(JS$5,'Fatores PMC'!$B:$E,3,0),IF($M16="Neutra",VLOOKUP(Y16,'Fatores PMC'!$B:$E,4,0))))</f>
        <v>22.143016202206976</v>
      </c>
      <c r="JT16" s="100">
        <f>VLOOKUP($C16,'Preços 18%'!$B:$H,7,0)*IF($M16="Positiva",HLOOKUP(IX$5,'Fatores PF'!$B$3:$P$15,MATCH("POSITIVA - POSITIVA",'Fatores PF'!$B$3:$B$15,0),0),IF($M16="Negativa",HLOOKUP(IX$5,'Fatores PF'!$B$3:$P$15,MATCH("NEGATIVA - NEGATIVA",'Fatores PF'!$B$3:$B$15,0),0),IF($M16="Neutra",HLOOKUP(IX$5,'Fatores PF'!$B$3:$P$15,MATCH("NEUTRA - NEUTRA",'Fatores PF'!$B$3:$B$15,0),0),"")))/IF($M16="Positiva",VLOOKUP(JT$5,'Fatores PMC'!$B:$E,2,0),IF($M16="Negativa",VLOOKUP(JT$5,'Fatores PMC'!$B:$E,3,0),IF($M16="Neutra",VLOOKUP(Z16,'Fatores PMC'!$B:$E,4,0))))</f>
        <v>25.16251350183915</v>
      </c>
      <c r="JU16" s="100">
        <f>VLOOKUP($C16,'Preços 18%'!$B:$H,7,0)*IF($M16="Positiva",HLOOKUP(IY$5,'Fatores PF'!$B$3:$P$15,MATCH("POSITIVA - POSITIVA",'Fatores PF'!$B$3:$B$15,0),0),IF($M16="Negativa",HLOOKUP(IY$5,'Fatores PF'!$B$3:$P$15,MATCH("NEGATIVA - NEGATIVA",'Fatores PF'!$B$3:$B$15,0),0),IF($M16="Neutra",HLOOKUP(IY$5,'Fatores PF'!$B$3:$P$15,MATCH("NEUTRA - NEUTRA",'Fatores PF'!$B$3:$B$15,0),0),"")))/IF($M16="Positiva",VLOOKUP(JU$5,'Fatores PMC'!$B:$E,2,0),IF($M16="Negativa",VLOOKUP(JU$5,'Fatores PMC'!$B:$E,3,0),IF($M16="Neutra",VLOOKUP(AA16,'Fatores PMC'!$B:$E,4,0))))</f>
        <v>26.678337979271692</v>
      </c>
      <c r="JV16" s="100">
        <f>VLOOKUP($C16,'Preços 18%'!$B:$H,7,0)*IF($M16="Positiva",HLOOKUP(IZ$5,'Fatores PF'!$B$3:$P$15,MATCH("POSITIVA - POSITIVA",'Fatores PF'!$B$3:$B$15,0),0),IF($M16="Negativa",HLOOKUP(IZ$5,'Fatores PF'!$B$3:$P$15,MATCH("NEGATIVA - NEGATIVA",'Fatores PF'!$B$3:$B$15,0),0),IF($M16="Neutra",HLOOKUP(IZ$5,'Fatores PF'!$B$3:$P$15,MATCH("NEUTRA - NEUTRA",'Fatores PF'!$B$3:$B$15,0),0),"")))/IF($M16="Positiva",VLOOKUP(JV$5,'Fatores PMC'!$B:$E,2,0),IF($M16="Negativa",VLOOKUP(JV$5,'Fatores PMC'!$B:$E,3,0),IF($M16="Neutra",VLOOKUP(AB16,'Fatores PMC'!$B:$E,4,0))))</f>
        <v>26.8400090012261</v>
      </c>
      <c r="JW16" s="100">
        <f>VLOOKUP($C16,'Preços 18%'!$B:$H,7,0)*IF($M16="Positiva",HLOOKUP(JA$5,'Fatores PF'!$B$3:$P$15,MATCH("POSITIVA - POSITIVA",'Fatores PF'!$B$3:$B$15,0),0),IF($M16="Negativa",HLOOKUP(JA$5,'Fatores PF'!$B$3:$P$15,MATCH("NEGATIVA - NEGATIVA",'Fatores PF'!$B$3:$B$15,0),0),IF($M16="Neutra",HLOOKUP(JA$5,'Fatores PF'!$B$3:$P$15,MATCH("NEUTRA - NEUTRA",'Fatores PF'!$B$3:$B$15,0),0),"")))/IF($M16="Positiva",VLOOKUP(JW$5,'Fatores PMC'!$B:$E,2,0),IF($M16="Negativa",VLOOKUP(JW$5,'Fatores PMC'!$B:$E,3,0),IF($M16="Neutra",VLOOKUP(AC16,'Fatores PMC'!$B:$E,4,0))))</f>
        <v>27.003678295374364</v>
      </c>
      <c r="JX16" s="100">
        <f>VLOOKUP($C16,'Preços 18%'!$B:$H,7,0)*IF($M16="Positiva",HLOOKUP(JB$5,'Fatores PF'!$B$3:$P$15,MATCH("POSITIVA - POSITIVA",'Fatores PF'!$B$3:$B$15,0),0),IF($M16="Negativa",HLOOKUP(JB$5,'Fatores PF'!$B$3:$P$15,MATCH("NEGATIVA - NEGATIVA",'Fatores PF'!$B$3:$B$15,0),0),IF($M16="Neutra",HLOOKUP(JB$5,'Fatores PF'!$B$3:$P$15,MATCH("NEUTRA - NEUTRA",'Fatores PF'!$B$3:$B$15,0),0),"")))/IF($M16="Positiva",VLOOKUP(JX$5,'Fatores PMC'!$B:$E,2,0),IF($M16="Negativa",VLOOKUP(JX$5,'Fatores PMC'!$B:$E,3,0),IF($M16="Neutra",VLOOKUP(AD16,'Fatores PMC'!$B:$E,4,0))))</f>
        <v>27.337065707609053</v>
      </c>
      <c r="JY16" s="100">
        <f>VLOOKUP($C16,'Preços 18%'!$B:$H,7,0)*IF($M16="Positiva",HLOOKUP(JC$5,'Fatores PF'!$B$3:$P$15,MATCH("POSITIVA - POSITIVA",'Fatores PF'!$B$3:$B$15,0),0),IF($M16="Negativa",HLOOKUP(JC$5,'Fatores PF'!$B$3:$P$15,MATCH("NEGATIVA - NEGATIVA",'Fatores PF'!$B$3:$B$15,0),0),IF($M16="Neutra",HLOOKUP(JC$5,'Fatores PF'!$B$3:$P$15,MATCH("NEUTRA - NEUTRA",'Fatores PF'!$B$3:$B$15,0),0),"")))/IF($M16="Positiva",VLOOKUP(JY$5,'Fatores PMC'!$B:$E,2,0),IF($M16="Negativa",VLOOKUP(JY$5,'Fatores PMC'!$B:$E,3,0),IF($M16="Neutra",VLOOKUP(AE16,'Fatores PMC'!$B:$E,4,0))))</f>
        <v>27.506864836730369</v>
      </c>
      <c r="JZ16" s="100">
        <f>VLOOKUP($C16,'Preços 18%'!$B:$H,7,0)*IF($M16="Positiva",HLOOKUP(JD$5,'Fatores PF'!$B$3:$P$15,MATCH("POSITIVA - POSITIVA",'Fatores PF'!$B$3:$B$15,0),0),IF($M16="Negativa",HLOOKUP(JD$5,'Fatores PF'!$B$3:$P$15,MATCH("NEGATIVA - NEGATIVA",'Fatores PF'!$B$3:$B$15,0),0),IF($M16="Neutra",HLOOKUP(JD$5,'Fatores PF'!$B$3:$P$15,MATCH("NEUTRA - NEUTRA",'Fatores PF'!$B$3:$B$15,0),0),"")))/IF($M16="Positiva",VLOOKUP(JZ$5,'Fatores PMC'!$B:$E,2,0),IF($M16="Negativa",VLOOKUP(JZ$5,'Fatores PMC'!$B:$E,3,0),IF($M16="Neutra",VLOOKUP(AF16,'Fatores PMC'!$B:$E,4,0))))</f>
        <v>27.678770252758721</v>
      </c>
      <c r="KA16" s="100">
        <f>VLOOKUP($C16,'Preços 18%'!$B:$H,7,0)*IF($M16="Positiva",HLOOKUP(JE$5,'Fatores PF'!$B$3:$P$15,MATCH("POSITIVA - POSITIVA",'Fatores PF'!$B$3:$B$15,0),0),IF($M16="Negativa",HLOOKUP(JE$5,'Fatores PF'!$B$3:$P$15,MATCH("NEGATIVA - NEGATIVA",'Fatores PF'!$B$3:$B$15,0),0),IF($M16="Neutra",HLOOKUP(JE$5,'Fatores PF'!$B$3:$P$15,MATCH("NEUTRA - NEUTRA",'Fatores PF'!$B$3:$B$15,0),0),"")))/IF($M16="Positiva",VLOOKUP(KA$5,'Fatores PMC'!$B:$E,2,0),IF($M16="Negativa",VLOOKUP(KA$5,'Fatores PMC'!$B:$E,3,0),IF($M16="Neutra",VLOOKUP(AG16,'Fatores PMC'!$B:$E,4,0))))</f>
        <v>27.852862966729003</v>
      </c>
      <c r="KB16" s="100">
        <f>VLOOKUP($C16,'Preços 18%'!$B:$H,7,0)*IF($M16="Positiva",HLOOKUP(JF$5,'Fatores PF'!$B$3:$P$15,MATCH("POSITIVA - POSITIVA",'Fatores PF'!$B$3:$B$15,0),0),IF($M16="Negativa",HLOOKUP(JF$5,'Fatores PF'!$B$3:$P$15,MATCH("NEGATIVA - NEGATIVA",'Fatores PF'!$B$3:$B$15,0),0),IF($M16="Neutra",HLOOKUP(JF$5,'Fatores PF'!$B$3:$P$15,MATCH("NEUTRA - NEUTRA",'Fatores PF'!$B$3:$B$15,0),0),"")))/IF($M16="Positiva",VLOOKUP(KB$5,'Fatores PMC'!$B:$E,2,0),IF($M16="Negativa",VLOOKUP(KB$5,'Fatores PMC'!$B:$E,3,0),IF($M16="Neutra",VLOOKUP(AH16,'Fatores PMC'!$B:$E,4,0))))</f>
        <v>28.029142978641207</v>
      </c>
      <c r="KC16" s="100">
        <f>VLOOKUP($C16,'Preços 18%'!$B:$H,7,0)*IF($M16="Positiva",HLOOKUP(JG$5,'Fatores PF'!$B$3:$P$15,MATCH("POSITIVA - POSITIVA",'Fatores PF'!$B$3:$B$15,0),0),IF($M16="Negativa",HLOOKUP(JG$5,'Fatores PF'!$B$3:$P$15,MATCH("NEGATIVA - NEGATIVA",'Fatores PF'!$B$3:$B$15,0),0),IF($M16="Neutra",HLOOKUP(JG$5,'Fatores PF'!$B$3:$P$15,MATCH("NEUTRA - NEUTRA",'Fatores PF'!$B$3:$B$15,0),0),"")))/IF($M16="Positiva",VLOOKUP(KC$5,'Fatores PMC'!$B:$E,2,0),IF($M16="Negativa",VLOOKUP(KC$5,'Fatores PMC'!$B:$E,3,0),IF($M16="Neutra",VLOOKUP(AI16,'Fatores PMC'!$B:$E,4,0))))</f>
        <v>28.388480925717751</v>
      </c>
      <c r="KD16" s="100">
        <f>VLOOKUP($C16,'Preços 18%'!$B:$H,7,0)*IF($M16="Positiva",HLOOKUP(JH$5,'Fatores PF'!$B$3:$P$15,MATCH("POSITIVA - POSITIVA",'Fatores PF'!$B$3:$B$15,0),0),IF($M16="Negativa",HLOOKUP(JH$5,'Fatores PF'!$B$3:$P$15,MATCH("NEGATIVA - NEGATIVA",'Fatores PF'!$B$3:$B$15,0),0),IF($M16="Neutra",HLOOKUP(JH$5,'Fatores PF'!$B$3:$P$15,MATCH("NEUTRA - NEUTRA",'Fatores PF'!$B$3:$B$15,0),0),"")))/IF($M16="Positiva",VLOOKUP(KD$5,'Fatores PMC'!$B:$E,2,0),IF($M16="Negativa",VLOOKUP(KD$5,'Fatores PMC'!$B:$E,3,0),IF($M16="Neutra",VLOOKUP(AJ16,'Fatores PMC'!$B:$E,4,0))))</f>
        <v>28.571646875595277</v>
      </c>
      <c r="KE16" s="100">
        <f>VLOOKUP($C16,'Preços 18%'!$B:$H,7,0)*IF($M16="Positiva",HLOOKUP(JI$5,'Fatores PF'!$B$3:$P$15,MATCH("POSITIVA - POSITIVA",'Fatores PF'!$B$3:$B$15,0),0),IF($M16="Negativa",HLOOKUP(JI$5,'Fatores PF'!$B$3:$P$15,MATCH("NEGATIVA - NEGATIVA",'Fatores PF'!$B$3:$B$15,0),0),IF($M16="Neutra",HLOOKUP(JI$5,'Fatores PF'!$B$3:$P$15,MATCH("NEUTRA - NEUTRA",'Fatores PF'!$B$3:$B$15,0),0),"")))/IF($M16="Positiva",VLOOKUP(KE$5,'Fatores PMC'!$B:$E,2,0),IF($M16="Negativa",VLOOKUP(KE$5,'Fatores PMC'!$B:$E,3,0),IF($M16="Neutra",VLOOKUP(AK16,'Fatores PMC'!$B:$E,4,0))))</f>
        <v>28.757162145484497</v>
      </c>
      <c r="KF16" s="100">
        <f>VLOOKUP($C16,'Preços 18%'!$B:$H,7,0)*IF($M16="Positiva",HLOOKUP(KF$5,'Fatores PF'!$B$3:$P$15,MATCH("POSITIVA - POSITIVA",'Fatores PF'!$B$3:$B$15,0),0),IF($M16="Negativa",HLOOKUP(KF$5,'Fatores PF'!$B$3:$P$15,MATCH("NEGATIVA - POSITIVA",'Fatores PF'!$B$3:$B$15,0),0),IF($M16="Neutra",HLOOKUP(KF$5,'Fatores PF'!$B$3:$P$15,MATCH("NEUTRA - POSITIVA",'Fatores PF'!$B$3:$B$15,0),0),"")))/VLOOKUP(KF$5,'Fatores PMC'!$B:$E,2,0)</f>
        <v>23.152792116766527</v>
      </c>
      <c r="KG16" s="100">
        <f>VLOOKUP($C16,'Preços 18%'!$B:$H,7,0)*IF($M16="Positiva",HLOOKUP(KG$5,'Fatores PF'!$B$3:$P$15,MATCH("POSITIVA - POSITIVA",'Fatores PF'!$B$3:$B$15,0),0),IF($M16="Negativa",HLOOKUP(KG$5,'Fatores PF'!$B$3:$P$15,MATCH("NEGATIVA - POSITIVA",'Fatores PF'!$B$3:$B$15,0),0),IF($M16="Neutra",HLOOKUP(KG$5,'Fatores PF'!$B$3:$P$15,MATCH("NEUTRA - POSITIVA",'Fatores PF'!$B$3:$B$15,0),0),"")))/VLOOKUP(KG$5,'Fatores PMC'!$B:$E,2,0)</f>
        <v>24.54755874684458</v>
      </c>
      <c r="KH16" s="100">
        <f>VLOOKUP($C16,'Preços 18%'!$B:$H,7,0)*IF($M16="Positiva",HLOOKUP(KH$5,'Fatores PF'!$B$3:$P$15,MATCH("POSITIVA - POSITIVA",'Fatores PF'!$B$3:$B$15,0),0),IF($M16="Negativa",HLOOKUP(KH$5,'Fatores PF'!$B$3:$P$15,MATCH("NEGATIVA - POSITIVA",'Fatores PF'!$B$3:$B$15,0),0),IF($M16="Neutra",HLOOKUP(KH$5,'Fatores PF'!$B$3:$P$15,MATCH("NEUTRA - POSITIVA",'Fatores PF'!$B$3:$B$15,0),0),"")))/VLOOKUP(KH$5,'Fatores PMC'!$B:$E,2,0)</f>
        <v>24.696330143580354</v>
      </c>
      <c r="KI16" s="100">
        <f>VLOOKUP($C16,'Preços 18%'!$B:$H,7,0)*IF($M16="Positiva",HLOOKUP(KI$5,'Fatores PF'!$B$3:$P$15,MATCH("POSITIVA - POSITIVA",'Fatores PF'!$B$3:$B$15,0),0),IF($M16="Negativa",HLOOKUP(KI$5,'Fatores PF'!$B$3:$P$15,MATCH("NEGATIVA - POSITIVA",'Fatores PF'!$B$3:$B$15,0),0),IF($M16="Neutra",HLOOKUP(KI$5,'Fatores PF'!$B$3:$P$15,MATCH("NEUTRA - POSITIVA",'Fatores PF'!$B$3:$B$15,0),0),"")))/VLOOKUP(KI$5,'Fatores PMC'!$B:$E,2,0)</f>
        <v>24.846910395682361</v>
      </c>
      <c r="KJ16" s="100">
        <f>VLOOKUP($C16,'Preços 18%'!$B:$H,7,0)*IF($M16="Positiva",HLOOKUP(KJ$5,'Fatores PF'!$B$3:$P$15,MATCH("POSITIVA - POSITIVA",'Fatores PF'!$B$3:$B$15,0),0),IF($M16="Negativa",HLOOKUP(KJ$5,'Fatores PF'!$B$3:$P$15,MATCH("NEGATIVA - POSITIVA",'Fatores PF'!$B$3:$B$15,0),0),IF($M16="Neutra",HLOOKUP(KJ$5,'Fatores PF'!$B$3:$P$15,MATCH("NEUTRA - POSITIVA",'Fatores PF'!$B$3:$B$15,0),0),"")))/VLOOKUP(KJ$5,'Fatores PMC'!$B:$E,2,0)</f>
        <v>25.153664437249606</v>
      </c>
      <c r="KK16" s="100">
        <f>VLOOKUP($C16,'Preços 18%'!$B:$H,7,0)*IF($M16="Positiva",HLOOKUP(KK$5,'Fatores PF'!$B$3:$P$15,MATCH("POSITIVA - POSITIVA",'Fatores PF'!$B$3:$B$15,0),0),IF($M16="Negativa",HLOOKUP(KK$5,'Fatores PF'!$B$3:$P$15,MATCH("NEGATIVA - POSITIVA",'Fatores PF'!$B$3:$B$15,0),0),IF($M16="Neutra",HLOOKUP(KK$5,'Fatores PF'!$B$3:$P$15,MATCH("NEUTRA - POSITIVA",'Fatores PF'!$B$3:$B$15,0),0),"")))/VLOOKUP(KK$5,'Fatores PMC'!$B:$E,2,0)</f>
        <v>25.309893883803042</v>
      </c>
      <c r="KL16" s="100">
        <f>VLOOKUP($C16,'Preços 18%'!$B:$H,7,0)*IF($M16="Positiva",HLOOKUP(KL$5,'Fatores PF'!$B$3:$P$15,MATCH("POSITIVA - POSITIVA",'Fatores PF'!$B$3:$B$15,0),0),IF($M16="Negativa",HLOOKUP(KL$5,'Fatores PF'!$B$3:$P$15,MATCH("NEGATIVA - POSITIVA",'Fatores PF'!$B$3:$B$15,0),0),IF($M16="Neutra",HLOOKUP(KL$5,'Fatores PF'!$B$3:$P$15,MATCH("NEUTRA - POSITIVA",'Fatores PF'!$B$3:$B$15,0),0),"")))/VLOOKUP(KL$5,'Fatores PMC'!$B:$E,2,0)</f>
        <v>25.468071328443177</v>
      </c>
      <c r="KM16" s="100">
        <f>VLOOKUP($C16,'Preços 18%'!$B:$H,7,0)*IF($M16="Positiva",HLOOKUP(KM$5,'Fatores PF'!$B$3:$P$15,MATCH("POSITIVA - POSITIVA",'Fatores PF'!$B$3:$B$15,0),0),IF($M16="Negativa",HLOOKUP(KM$5,'Fatores PF'!$B$3:$P$15,MATCH("NEGATIVA - POSITIVA",'Fatores PF'!$B$3:$B$15,0),0),IF($M16="Neutra",HLOOKUP(KM$5,'Fatores PF'!$B$3:$P$15,MATCH("NEUTRA - POSITIVA",'Fatores PF'!$B$3:$B$15,0),0),"")))/VLOOKUP(KM$5,'Fatores PMC'!$B:$E,2,0)</f>
        <v>25.790465011792225</v>
      </c>
      <c r="KN16" s="100">
        <f>VLOOKUP($C16,'Preços 18%'!$B:$H,7,0)*IF($M16="Positiva",HLOOKUP(KN$5,'Fatores PF'!$B$3:$P$15,MATCH("POSITIVA - POSITIVA",'Fatores PF'!$B$3:$B$15,0),0),IF($M16="Negativa",HLOOKUP(KN$5,'Fatores PF'!$B$3:$P$15,MATCH("NEGATIVA - POSITIVA",'Fatores PF'!$B$3:$B$15,0),0),IF($M16="Neutra",HLOOKUP(KN$5,'Fatores PF'!$B$3:$P$15,MATCH("NEUTRA - POSITIVA",'Fatores PF'!$B$3:$B$15,0),0),"")))/VLOOKUP(KN$5,'Fatores PMC'!$B:$E,2,0)</f>
        <v>26.121095944193609</v>
      </c>
      <c r="KO16" s="132">
        <f>IF(HLOOKUP(VLOOKUP(LEFT(KO$5,2),'%ICMS'!$B:$K,9,0),$IG$4:$IR$34,MATCH($C16,$C$4:$C$34,0),0)=FD16,"",FD16)</f>
        <v>0.15624999999999989</v>
      </c>
      <c r="KP16" s="132">
        <f>IF(HLOOKUP(VLOOKUP(LEFT(KP$5,2),'%ICMS'!$B:$K,9,0),$IG$4:$IR$34,MATCH($C16,$C$4:$C$34,0),0)=FE16,"",FE16)</f>
        <v>0.17187499999999989</v>
      </c>
      <c r="KQ16" s="132">
        <f>IF(HLOOKUP(VLOOKUP(LEFT(KQ$5,2),'%ICMS'!$B:$K,9,0),$IG$4:$IR$34,MATCH($C16,$C$4:$C$34,0),0)=FF16,"",FF16)</f>
        <v>0.16666666666666663</v>
      </c>
      <c r="KR16" s="132">
        <f>IF(HLOOKUP(VLOOKUP(LEFT(KR$5,2),'%ICMS'!$B:$K,9,0),$IG$4:$IR$34,MATCH($C16,$C$4:$C$34,0),0)=FG16,"",FG16)</f>
        <v>0.14583333333333326</v>
      </c>
      <c r="KS16" s="132">
        <f>IF(HLOOKUP(VLOOKUP(LEFT(KS$5,2),'%ICMS'!$B:$K,9,0),$IG$4:$IR$34,MATCH($C16,$C$4:$C$34,0),0)=FH16,"",FH16)</f>
        <v>0.17187499999999989</v>
      </c>
      <c r="KT16" s="132">
        <f>IF(HLOOKUP(VLOOKUP(LEFT(KT$5,2),'%ICMS'!$B:$K,9,0),$IG$4:$IR$34,MATCH($C16,$C$4:$C$34,0),0)=FI16,"",FI16)</f>
        <v>0.16666666666666663</v>
      </c>
      <c r="KU16" s="132">
        <f>IF(HLOOKUP(VLOOKUP(LEFT(KU$5,2),'%ICMS'!$B:$K,9,0),$IG$4:$IR$34,MATCH($C16,$C$4:$C$34,0),0)=FJ16,"",FJ16)</f>
        <v>0.13541666666666663</v>
      </c>
      <c r="KV16" s="132">
        <f>IF(HLOOKUP(VLOOKUP(LEFT(KV$5,2),'%ICMS'!$B:$K,9,0),$IG$4:$IR$34,MATCH($C16,$C$4:$C$34,0),0)=FK16,"",FK16)</f>
        <v>0.13541666666666663</v>
      </c>
      <c r="KW16" s="132">
        <f>IF(HLOOKUP(VLOOKUP(LEFT(KW$5,2),'%ICMS'!$B:$K,9,0),$IG$4:$IR$34,MATCH($C16,$C$4:$C$34,0),0)=FL16,"",FL16)</f>
        <v>0</v>
      </c>
      <c r="KX16" s="132">
        <f>IF(HLOOKUP(VLOOKUP(LEFT(KX$5,2),'%ICMS'!$B:$K,9,0),$IG$4:$IR$34,MATCH($C16,$C$4:$C$34,0),0)=FM16,"",FM16)</f>
        <v>0.19791666666666663</v>
      </c>
      <c r="KY16" s="132">
        <f>IF(HLOOKUP(VLOOKUP(LEFT(KY$5,2),'%ICMS'!$B:$K,9,0),$IG$4:$IR$34,MATCH($C16,$C$4:$C$34,0),0)=FN16,"",FN16)</f>
        <v>0.14583333333333326</v>
      </c>
      <c r="KZ16" s="132">
        <f>IF(HLOOKUP(VLOOKUP(LEFT(KZ$5,2),'%ICMS'!$B:$K,9,0),$IG$4:$IR$34,MATCH($C16,$C$4:$C$34,0),0)=FO16,"",FO16)</f>
        <v>0.13541666666666663</v>
      </c>
      <c r="LA16" s="132">
        <f>IF(HLOOKUP(VLOOKUP(LEFT(LA$5,2),'%ICMS'!$B:$K,9,0),$IG$4:$IR$34,MATCH($C16,$C$4:$C$34,0),0)=FP16,"",FP16)</f>
        <v>0.13541666666666663</v>
      </c>
      <c r="LB16" s="132">
        <f>IF(HLOOKUP(VLOOKUP(LEFT(LB$5,2),'%ICMS'!$B:$K,9,0),$IG$4:$IR$34,MATCH($C16,$C$4:$C$34,0),0)=FQ16,"",FQ16)</f>
        <v>0.15624999999999989</v>
      </c>
      <c r="LC16" s="132">
        <f>IF(HLOOKUP(VLOOKUP(LEFT(LC$5,2),'%ICMS'!$B:$K,9,0),$IG$4:$IR$34,MATCH($C16,$C$4:$C$34,0),0)=FR16,"",FR16)</f>
        <v>0.16666666666666663</v>
      </c>
      <c r="LD16" s="132">
        <f>IF(HLOOKUP(VLOOKUP(LEFT(LD$5,2),'%ICMS'!$B:$K,9,0),$IG$4:$IR$34,MATCH($C16,$C$4:$C$34,0),0)=FS16,"",FS16)</f>
        <v>0.17187499999999989</v>
      </c>
      <c r="LE16" s="132">
        <f>IF(HLOOKUP(VLOOKUP(LEFT(LE$5,2),'%ICMS'!$B:$K,9,0),$IG$4:$IR$34,MATCH($C16,$C$4:$C$34,0),0)=FT16,"",FT16)</f>
        <v>0.19270833333333326</v>
      </c>
      <c r="LF16" s="132">
        <f>IF(HLOOKUP(VLOOKUP(LEFT(LF$5,2),'%ICMS'!$B:$K,9,0),$IG$4:$IR$34,MATCH($C16,$C$4:$C$34,0),0)=FU16,"",FU16)</f>
        <v>0.16145833333333337</v>
      </c>
      <c r="LG16" s="132">
        <f>IF(HLOOKUP(VLOOKUP(LEFT(LG$5,2),'%ICMS'!$B:$K,9,0),$IG$4:$IR$34,MATCH($C16,$C$4:$C$34,0),0)=FV16,"",FV16)</f>
        <v>0.18749999999999989</v>
      </c>
      <c r="LH16" s="132">
        <f>IF(HLOOKUP(VLOOKUP(LEFT(LH$5,2),'%ICMS'!$B:$K,9,0),$IG$4:$IR$34,MATCH($C16,$C$4:$C$34,0),0)=FW16,"",FW16)</f>
        <v>0.16666666666666663</v>
      </c>
      <c r="LI16" s="132">
        <f>IF(HLOOKUP(VLOOKUP(LEFT(LI$5,2),'%ICMS'!$B:$K,9,0),$IG$4:$IR$34,MATCH($C16,$C$4:$C$34,0),0)=FX16,"",FX16)</f>
        <v>0.16145833333333337</v>
      </c>
      <c r="LJ16" s="132">
        <f>IF(HLOOKUP(VLOOKUP(LEFT(LJ$5,2),'%ICMS'!$B:$K,9,0),$IG$4:$IR$34,MATCH($C16,$C$4:$C$34,0),0)=FY16,"",FY16)</f>
        <v>0.16666666666666663</v>
      </c>
      <c r="LK16" s="132">
        <f>IF(HLOOKUP(VLOOKUP(LEFT(LK$5,2),'%ICMS'!$B:$K,9,0),$IG$4:$IR$34,MATCH($C16,$C$4:$C$34,0),0)=FZ16,"",FZ16)</f>
        <v>0.13541666666666663</v>
      </c>
      <c r="LL16" s="132">
        <f>IF(HLOOKUP(VLOOKUP(LEFT(LL$5,2),'%ICMS'!$B:$K,9,0),$IG$4:$IR$34,MATCH($C16,$C$4:$C$34,0),0)=GA16,"",GA16)</f>
        <v>0.13541666666666663</v>
      </c>
      <c r="LM16" s="132">
        <f>IF(HLOOKUP(VLOOKUP(LEFT(LM$5,2),'%ICMS'!$B:$K,9,0),$IG$4:$IR$34,MATCH($C16,$C$4:$C$34,0),0)=GB16,"",GB16)</f>
        <v>0.16666666666666663</v>
      </c>
      <c r="LN16" s="132">
        <f>IF(HLOOKUP(VLOOKUP(LEFT(LN$5,2),'%ICMS'!$B:$K,9,0),$IG$4:$IR$34,MATCH($C16,$C$4:$C$34,0),0)=GC16,"",GC16)</f>
        <v>0.14583333333333326</v>
      </c>
      <c r="LO16" s="132">
        <f>IFERROR(IF(AND(VLOOKUP(LEFT(LO$5,2),'%ICMS'!$B$2:$I$29,8,0)=AY16,HLOOKUP(AY16,$IG$5:$IO$34,MATCH($C16,$C$5:$C$34,0),0)=GD16),"",GD16),GD16)</f>
        <v>0.16666666666666663</v>
      </c>
      <c r="LP16" s="100" t="str">
        <f>IF(VLOOKUP(LEFT($LP$5,2),'%ICMS'!$B$2:$I$29,8,0)=Y16,"",GE16)</f>
        <v/>
      </c>
      <c r="LQ16" s="100" t="str">
        <f>IF(VLOOKUP(LEFT($LQ$5,2),'%ICMS'!$B$2:$I$29,8,0)=Z16,"",GF16)</f>
        <v/>
      </c>
      <c r="LR16" s="100" t="str">
        <f>IF(VLOOKUP(LEFT($LR$5,2),'%ICMS'!$B$2:$I$29,8,0)=AA16,"",GG16)</f>
        <v/>
      </c>
      <c r="LS16" s="100" t="str">
        <f>IF(VLOOKUP(LEFT($LS$5,2),'%ICMS'!$B$2:$I$29,8,0)=AB16,"",GH16)</f>
        <v/>
      </c>
      <c r="LT16" s="100" t="str">
        <f>IF(VLOOKUP(LEFT($LT$5,2),'%ICMS'!$B$2:$I$29,8,0)=AC16,"",GI16)</f>
        <v/>
      </c>
      <c r="LU16" s="100" t="str">
        <f>IF(VLOOKUP(LEFT($LU$5,2),'%ICMS'!$B$2:$I$29,8,0)=AD16,"",GJ16)</f>
        <v/>
      </c>
      <c r="LV16" s="100" t="str">
        <f>IF(VLOOKUP(LEFT($LV$5,2),'%ICMS'!$B$2:$I$29,8,0)=AE16,"",GK16)</f>
        <v/>
      </c>
      <c r="LW16" s="100" t="str">
        <f>IF(VLOOKUP(LEFT($LW$5,2),'%ICMS'!$B$2:$I$29,8,0)=AF16,"",GL16)</f>
        <v/>
      </c>
      <c r="LX16" s="100" t="str">
        <f>IF(VLOOKUP(LEFT($LX$5,2),'%ICMS'!$B$2:$I$29,8,0)=AG16,"",GM16)</f>
        <v/>
      </c>
      <c r="LY16" s="100" t="str">
        <f>IF(VLOOKUP(LEFT($LY$5,2),'%ICMS'!$B$2:$I$29,8,0)=AH16,"",GN16)</f>
        <v/>
      </c>
      <c r="LZ16" s="100" t="str">
        <f>IF(VLOOKUP(LEFT($LZ$5,2),'%ICMS'!$B$2:$I$29,8,0)=AI16,"",GO16)</f>
        <v/>
      </c>
      <c r="MA16" s="100" t="str">
        <f>IF(VLOOKUP(LEFT($MA$5,2),'%ICMS'!$B$2:$I$29,8,0)=AJ16,"",GP16)</f>
        <v/>
      </c>
      <c r="MB16" s="100" t="str">
        <f>IF(VLOOKUP(LEFT($MB$5,2),'%ICMS'!$B$2:$I$29,8,0)=AK16,"",GQ16)</f>
        <v/>
      </c>
      <c r="MC16" s="100" t="str">
        <f>IF(VLOOKUP(LEFT($MC$5,2),'%ICMS'!$B$2:$I$29,8,0)=AL16,"",GR16)</f>
        <v/>
      </c>
      <c r="MD16" s="100" t="str">
        <f>IF(VLOOKUP(LEFT($MD$5,2),'%ICMS'!$B$2:$I$29,8,0)=AM16,"",GS16)</f>
        <v/>
      </c>
      <c r="ME16" s="100" t="str">
        <f>IF(VLOOKUP(LEFT($ME$5,2),'%ICMS'!$B$2:$I$29,8,0)=AN16,"",GT16)</f>
        <v/>
      </c>
      <c r="MF16" s="100" t="str">
        <f>IF(VLOOKUP(LEFT($MF$5,2),'%ICMS'!$B$2:$I$29,8,0)=AO16,"",GU16)</f>
        <v/>
      </c>
      <c r="MG16" s="100" t="str">
        <f>IF(VLOOKUP(LEFT($MG$5,2),'%ICMS'!$B$2:$I$29,8,0)=AP16,"",GV16)</f>
        <v/>
      </c>
      <c r="MH16" s="100" t="str">
        <f>IF(VLOOKUP(LEFT($MH$5,2),'%ICMS'!$B$2:$I$29,8,0)=AQ16,"",GW16)</f>
        <v/>
      </c>
      <c r="MI16" s="100" t="str">
        <f>IF(VLOOKUP(LEFT($MI$5,2),'%ICMS'!$B$2:$I$29,8,0)=AR16,"",GX16)</f>
        <v/>
      </c>
      <c r="MJ16" s="100" t="str">
        <f>IF(VLOOKUP(LEFT($MJ$5,2),'%ICMS'!$B$2:$I$29,8,0)=AS16,"",GY16)</f>
        <v/>
      </c>
      <c r="MK16" s="100" t="str">
        <f>IF(VLOOKUP(LEFT($MK$5,2),'%ICMS'!$B$2:$I$29,8,0)=AT16,"",GZ16)</f>
        <v/>
      </c>
      <c r="ML16" s="100" t="str">
        <f>IF(VLOOKUP(LEFT($ML$5,2),'%ICMS'!$B$2:$I$29,8,0)=AU16,"",HA16)</f>
        <v/>
      </c>
      <c r="MM16" s="100" t="str">
        <f>IF(VLOOKUP(LEFT($MM$5,2),'%ICMS'!$B$2:$I$29,8,0)=AV16,"",HB16)</f>
        <v/>
      </c>
      <c r="MN16" s="100" t="str">
        <f>IF(VLOOKUP(LEFT($MN$5,2),'%ICMS'!$B$2:$I$29,8,0)=AW16,"",HC16)</f>
        <v/>
      </c>
      <c r="MO16" s="100" t="str">
        <f>IF(VLOOKUP(LEFT($MO$5,2),'%ICMS'!$B$2:$I$29,8,0)=AX16,"",HD16)</f>
        <v/>
      </c>
      <c r="MP16" s="100" t="str">
        <f>IF(VLOOKUP(LEFT($MP$5,2),'%ICMS'!$B$2:$I$29,8,0)=AY16,"",HE16)</f>
        <v/>
      </c>
      <c r="MQ16" s="100" t="str">
        <f>IF(VLOOKUP(LEFT($MQ$5,2),'%ICMS'!$B$2:$I$29,8,0)=Y16,"",HF16)</f>
        <v/>
      </c>
      <c r="MR16" s="100" t="str">
        <f>IF(VLOOKUP(LEFT($MR$5,2),'%ICMS'!$B$2:$I$29,8,0)=Z16,"",HG16)</f>
        <v/>
      </c>
      <c r="MS16" s="100" t="str">
        <f>IF(VLOOKUP(LEFT($MS$5,2),'%ICMS'!$B$2:$I$29,8,0)=AA16,"",HH16)</f>
        <v/>
      </c>
      <c r="MT16" s="100" t="str">
        <f>IF(VLOOKUP(LEFT($MT$5,2),'%ICMS'!$B$2:$I$29,8,0)=AB16,"",HI16)</f>
        <v/>
      </c>
      <c r="MU16" s="100" t="str">
        <f>IF(VLOOKUP(LEFT($MU$5,2),'%ICMS'!$B$2:$I$29,8,0)=AC16,"",HJ16)</f>
        <v/>
      </c>
      <c r="MV16" s="100" t="str">
        <f>IF(VLOOKUP(LEFT($MV$5,2),'%ICMS'!$B$2:$I$29,8,0)=AD16,"",HK16)</f>
        <v/>
      </c>
      <c r="MW16" s="100" t="str">
        <f>IF(VLOOKUP(LEFT($MW$5,2),'%ICMS'!$B$2:$I$29,8,0)=AE16,"",HL16)</f>
        <v/>
      </c>
      <c r="MX16" s="100" t="str">
        <f>IF(VLOOKUP(LEFT($MX$5,2),'%ICMS'!$B$2:$I$29,8,0)=AF16,"",HM16)</f>
        <v/>
      </c>
      <c r="MY16" s="100" t="str">
        <f>IF(VLOOKUP(LEFT($MY$5,2),'%ICMS'!$B$2:$I$29,8,0)=AG16,"",HN16)</f>
        <v/>
      </c>
      <c r="MZ16" s="100" t="str">
        <f>IF(VLOOKUP(LEFT($MZ$5,2),'%ICMS'!$B$2:$I$29,8,0)=AH16,"",HO16)</f>
        <v/>
      </c>
      <c r="NA16" s="100" t="str">
        <f>IF(VLOOKUP(LEFT($NA$5,2),'%ICMS'!$B$2:$I$29,8,0)=AI16,"",HP16)</f>
        <v/>
      </c>
      <c r="NB16" s="100" t="str">
        <f>IF(VLOOKUP(LEFT($NB$5,2),'%ICMS'!$B$2:$I$29,8,0)=AJ16,"",HQ16)</f>
        <v/>
      </c>
      <c r="NC16" s="100" t="str">
        <f>IF(VLOOKUP(LEFT($NC$5,2),'%ICMS'!$B$2:$I$29,8,0)=AK16,"",HR16)</f>
        <v/>
      </c>
      <c r="ND16" s="100" t="str">
        <f>IF(VLOOKUP(LEFT($ND$5,2),'%ICMS'!$B$2:$I$29,8,0)=AL16,"",HS16)</f>
        <v/>
      </c>
      <c r="NE16" s="100" t="str">
        <f>IF(VLOOKUP(LEFT($NE$5,2),'%ICMS'!$B$2:$I$29,8,0)=AM16,"",HT16)</f>
        <v/>
      </c>
      <c r="NF16" s="100" t="str">
        <f>IF(VLOOKUP(LEFT($NF$5,2),'%ICMS'!$B$2:$I$29,8,0)=AN16,"",HU16)</f>
        <v/>
      </c>
      <c r="NG16" s="100" t="str">
        <f>IF(VLOOKUP(LEFT($NG$5,2),'%ICMS'!$B$2:$I$29,8,0)=AO16,"",HV16)</f>
        <v/>
      </c>
      <c r="NH16" s="100" t="str">
        <f>IF(VLOOKUP(LEFT($NH$5,2),'%ICMS'!$B$2:$I$29,8,0)=AP16,"",HW16)</f>
        <v/>
      </c>
      <c r="NI16" s="100" t="str">
        <f>IF(VLOOKUP(LEFT($NI$5,2),'%ICMS'!$B$2:$I$29,8,0)=AQ16,"",HX16)</f>
        <v/>
      </c>
      <c r="NJ16" s="100" t="str">
        <f>IF(VLOOKUP(LEFT($NJ$5,2),'%ICMS'!$B$2:$I$29,8,0)=AR16,"",HY16)</f>
        <v/>
      </c>
      <c r="NK16" s="100" t="str">
        <f>IF(VLOOKUP(LEFT($NK$5,2),'%ICMS'!$B$2:$I$29,8,0)=AS16,"",HZ16)</f>
        <v/>
      </c>
      <c r="NL16" s="100" t="str">
        <f>IF(VLOOKUP(LEFT($NL$5,2),'%ICMS'!$B$2:$I$29,8,0)=AT16,"",IA16)</f>
        <v/>
      </c>
      <c r="NM16" s="100" t="str">
        <f>IF(VLOOKUP(LEFT($NM$5,2),'%ICMS'!$B$2:$I$29,8,0)=AU16,"",IB16)</f>
        <v/>
      </c>
      <c r="NN16" s="100" t="str">
        <f>IF(VLOOKUP(LEFT($NN$5,2),'%ICMS'!$B$2:$I$29,8,0)=AV16,"",IC16)</f>
        <v/>
      </c>
      <c r="NO16" s="100" t="str">
        <f>IF(FB16="PMPF",U16,IF(VLOOKUP(LEFT($NO$5,2),'%ICMS'!$B$2:$I$29,8,0)=AW16,"",ID16))</f>
        <v/>
      </c>
      <c r="NP16" s="100" t="str">
        <f>IF(VLOOKUP(LEFT($NP$5,2),'%ICMS'!$B$2:$I$29,8,0)=AX16,"",IE16)</f>
        <v/>
      </c>
      <c r="NQ16" s="100" t="str">
        <f>IF(VLOOKUP(LEFT($NQ$5,2),'%ICMS'!$B$2:$I$29,8,0)=AY16,"",IF16)</f>
        <v/>
      </c>
      <c r="NT16" s="131">
        <v>0.08</v>
      </c>
      <c r="NU16" s="100">
        <f t="shared" si="18"/>
        <v>18.765705950100003</v>
      </c>
      <c r="NV16" s="100">
        <f t="shared" si="19"/>
        <v>18.765708353025001</v>
      </c>
      <c r="NW16" s="100">
        <f t="shared" si="20"/>
        <v>18.765699999999999</v>
      </c>
      <c r="NX16" s="100">
        <f t="shared" si="21"/>
        <v>18.765700000000002</v>
      </c>
      <c r="NY16" s="100">
        <f t="shared" si="22"/>
        <v>18.765708353025001</v>
      </c>
      <c r="NZ16" s="100">
        <f t="shared" si="23"/>
        <v>18.765699999999999</v>
      </c>
      <c r="OA16" s="100">
        <f t="shared" si="24"/>
        <v>18.7657036616</v>
      </c>
      <c r="OB16" s="100">
        <f t="shared" si="25"/>
        <v>18.7657036616</v>
      </c>
      <c r="OC16" s="100">
        <f t="shared" si="26"/>
        <v>22.240836681600001</v>
      </c>
      <c r="OD16" s="100">
        <f t="shared" si="27"/>
        <v>18.765698855750003</v>
      </c>
      <c r="OE16" s="100">
        <f t="shared" si="28"/>
        <v>18.765700000000002</v>
      </c>
      <c r="OF16" s="100">
        <f t="shared" si="29"/>
        <v>18.7657036616</v>
      </c>
      <c r="OG16" s="100">
        <f t="shared" si="30"/>
        <v>18.7657036616</v>
      </c>
      <c r="OH16" s="100">
        <f t="shared" si="31"/>
        <v>18.765705950100003</v>
      </c>
      <c r="OI16" s="100">
        <f t="shared" si="32"/>
        <v>18.765699999999999</v>
      </c>
      <c r="OJ16" s="100">
        <f t="shared" si="33"/>
        <v>18.765708353025001</v>
      </c>
      <c r="OK16" s="100">
        <f t="shared" si="34"/>
        <v>18.765708581875</v>
      </c>
      <c r="OL16" s="100">
        <f t="shared" si="35"/>
        <v>18.765708467449997</v>
      </c>
      <c r="OM16" s="100">
        <f t="shared" si="36"/>
        <v>18.765699084600005</v>
      </c>
      <c r="ON16" s="100">
        <f t="shared" si="37"/>
        <v>18.765699999999999</v>
      </c>
      <c r="OO16" s="100">
        <f t="shared" si="38"/>
        <v>18.765708467449997</v>
      </c>
      <c r="OP16" s="100">
        <f t="shared" si="39"/>
        <v>18.765699999999999</v>
      </c>
      <c r="OQ16" s="100">
        <f t="shared" si="40"/>
        <v>18.7657036616</v>
      </c>
      <c r="OR16" s="100">
        <f t="shared" si="41"/>
        <v>18.7657036616</v>
      </c>
      <c r="OS16" s="100">
        <f t="shared" si="42"/>
        <v>18.765699999999999</v>
      </c>
      <c r="OT16" s="100">
        <f t="shared" si="43"/>
        <v>18.765700000000002</v>
      </c>
      <c r="OU16" s="100">
        <f t="shared" si="44"/>
        <v>18.765699999999999</v>
      </c>
      <c r="OV16" s="100">
        <f t="shared" si="104"/>
        <v>0</v>
      </c>
      <c r="OW16" s="100">
        <f t="shared" si="45"/>
        <v>0</v>
      </c>
      <c r="OX16" s="100">
        <f t="shared" si="46"/>
        <v>0</v>
      </c>
      <c r="OY16" s="100">
        <f t="shared" si="47"/>
        <v>0</v>
      </c>
      <c r="OZ16" s="100">
        <f t="shared" si="48"/>
        <v>0</v>
      </c>
      <c r="PA16" s="100">
        <f t="shared" si="49"/>
        <v>0</v>
      </c>
      <c r="PB16" s="100">
        <f t="shared" si="50"/>
        <v>0</v>
      </c>
      <c r="PC16" s="100">
        <f t="shared" si="51"/>
        <v>0</v>
      </c>
      <c r="PD16" s="100">
        <f t="shared" si="52"/>
        <v>0</v>
      </c>
      <c r="PE16" s="100">
        <f t="shared" si="53"/>
        <v>0</v>
      </c>
      <c r="PF16" s="100">
        <f t="shared" si="54"/>
        <v>0</v>
      </c>
      <c r="PG16" s="100">
        <f t="shared" si="55"/>
        <v>0</v>
      </c>
      <c r="PH16" s="100">
        <f t="shared" si="56"/>
        <v>0</v>
      </c>
      <c r="PI16" s="100">
        <f t="shared" si="57"/>
        <v>0</v>
      </c>
      <c r="PJ16" s="100">
        <f t="shared" si="58"/>
        <v>0</v>
      </c>
      <c r="PK16" s="100">
        <f t="shared" si="59"/>
        <v>0</v>
      </c>
      <c r="PL16" s="100">
        <f t="shared" si="60"/>
        <v>0</v>
      </c>
      <c r="PM16" s="100">
        <f t="shared" si="61"/>
        <v>0</v>
      </c>
      <c r="PN16" s="100">
        <f t="shared" si="62"/>
        <v>0</v>
      </c>
      <c r="PO16" s="100">
        <f t="shared" si="63"/>
        <v>0</v>
      </c>
      <c r="PP16" s="100">
        <f t="shared" si="64"/>
        <v>0</v>
      </c>
      <c r="PQ16" s="100">
        <f t="shared" si="65"/>
        <v>0</v>
      </c>
      <c r="PR16" s="100">
        <f t="shared" si="66"/>
        <v>0</v>
      </c>
      <c r="PS16" s="100">
        <f t="shared" si="67"/>
        <v>0</v>
      </c>
      <c r="PT16" s="100">
        <f t="shared" si="68"/>
        <v>0</v>
      </c>
      <c r="PU16" s="100">
        <f t="shared" si="69"/>
        <v>0</v>
      </c>
      <c r="PV16" s="100">
        <f t="shared" si="70"/>
        <v>0</v>
      </c>
      <c r="PW16" s="100">
        <f t="shared" si="71"/>
        <v>0</v>
      </c>
      <c r="PX16" s="100">
        <f t="shared" si="72"/>
        <v>0</v>
      </c>
      <c r="PY16" s="100">
        <f t="shared" si="73"/>
        <v>0</v>
      </c>
      <c r="PZ16" s="100">
        <f t="shared" si="74"/>
        <v>0</v>
      </c>
      <c r="QA16" s="100">
        <f t="shared" si="75"/>
        <v>0</v>
      </c>
      <c r="QB16" s="100">
        <f t="shared" si="76"/>
        <v>0</v>
      </c>
      <c r="QC16" s="100">
        <f t="shared" si="77"/>
        <v>0</v>
      </c>
      <c r="QD16" s="100">
        <f t="shared" si="78"/>
        <v>0</v>
      </c>
      <c r="QE16" s="100">
        <f t="shared" si="79"/>
        <v>0</v>
      </c>
      <c r="QF16" s="100">
        <f t="shared" si="80"/>
        <v>0</v>
      </c>
      <c r="QG16" s="100">
        <f t="shared" si="81"/>
        <v>0</v>
      </c>
      <c r="QH16" s="100">
        <f t="shared" si="82"/>
        <v>0</v>
      </c>
      <c r="QI16" s="100">
        <f t="shared" si="83"/>
        <v>0</v>
      </c>
      <c r="QJ16" s="100">
        <f t="shared" si="84"/>
        <v>0</v>
      </c>
      <c r="QK16" s="100">
        <f t="shared" si="85"/>
        <v>0</v>
      </c>
      <c r="QL16" s="100">
        <f t="shared" si="86"/>
        <v>0</v>
      </c>
      <c r="QM16" s="100">
        <f t="shared" si="87"/>
        <v>0</v>
      </c>
      <c r="QN16" s="100">
        <f t="shared" si="88"/>
        <v>0</v>
      </c>
      <c r="QO16" s="100">
        <f t="shared" si="89"/>
        <v>0</v>
      </c>
      <c r="QP16" s="100">
        <f t="shared" si="90"/>
        <v>0</v>
      </c>
      <c r="QQ16" s="100">
        <f t="shared" si="91"/>
        <v>0</v>
      </c>
      <c r="QR16" s="100">
        <f t="shared" si="92"/>
        <v>0</v>
      </c>
      <c r="QS16" s="100">
        <f t="shared" si="93"/>
        <v>0</v>
      </c>
      <c r="QT16" s="100">
        <f t="shared" si="94"/>
        <v>0</v>
      </c>
      <c r="QU16" s="100">
        <f t="shared" si="95"/>
        <v>0</v>
      </c>
      <c r="QV16" s="100">
        <f t="shared" si="96"/>
        <v>0</v>
      </c>
      <c r="QW16" s="100">
        <f t="shared" si="97"/>
        <v>0</v>
      </c>
      <c r="QX16" s="100">
        <f t="shared" si="105"/>
        <v>18.765705950100003</v>
      </c>
      <c r="QY16" s="100">
        <f t="shared" ref="QY16:QY34" si="232">NV16+OW16+PX16</f>
        <v>18.765708353025001</v>
      </c>
      <c r="QZ16" s="100">
        <f t="shared" ref="QZ16:QZ34" si="233">NW16+OX16+PY16</f>
        <v>18.765699999999999</v>
      </c>
      <c r="RA16" s="100">
        <f t="shared" ref="RA16:RA34" si="234">NX16+OY16+PZ16</f>
        <v>18.765700000000002</v>
      </c>
      <c r="RB16" s="100">
        <f t="shared" ref="RB16:RB34" si="235">NY16+OZ16+QA16</f>
        <v>18.765708353025001</v>
      </c>
      <c r="RC16" s="100">
        <f t="shared" ref="RC16:RC34" si="236">NZ16+PA16+QB16</f>
        <v>18.765699999999999</v>
      </c>
      <c r="RD16" s="100">
        <f t="shared" ref="RD16:RD34" si="237">OA16+PB16+QC16</f>
        <v>18.7657036616</v>
      </c>
      <c r="RE16" s="100">
        <f t="shared" ref="RE16:RE34" si="238">OB16+PC16+QD16</f>
        <v>18.7657036616</v>
      </c>
      <c r="RF16" s="100">
        <f t="shared" ref="RF16:RF34" si="239">OC16+PD16+QE16</f>
        <v>22.240836681600001</v>
      </c>
      <c r="RG16" s="100">
        <f t="shared" ref="RG16:RG34" si="240">OD16+PE16+QF16</f>
        <v>18.765698855750003</v>
      </c>
      <c r="RH16" s="100">
        <f t="shared" ref="RH16:RH34" si="241">OE16+PF16+QG16</f>
        <v>18.765700000000002</v>
      </c>
      <c r="RI16" s="100">
        <f t="shared" ref="RI16:RI34" si="242">OF16+PG16+QH16</f>
        <v>18.7657036616</v>
      </c>
      <c r="RJ16" s="100">
        <f t="shared" ref="RJ16:RJ34" si="243">OG16+PH16+QI16</f>
        <v>18.7657036616</v>
      </c>
      <c r="RK16" s="100">
        <f t="shared" ref="RK16:RK34" si="244">OH16+PI16+QJ16</f>
        <v>18.765705950100003</v>
      </c>
      <c r="RL16" s="100">
        <f t="shared" ref="RL16:RL34" si="245">OI16+PJ16+QK16</f>
        <v>18.765699999999999</v>
      </c>
      <c r="RM16" s="100">
        <f t="shared" ref="RM16:RM34" si="246">OJ16+PK16+QL16</f>
        <v>18.765708353025001</v>
      </c>
      <c r="RN16" s="100">
        <f t="shared" ref="RN16:RN34" si="247">OK16+PL16+QM16</f>
        <v>18.765708581875</v>
      </c>
      <c r="RO16" s="100">
        <f t="shared" ref="RO16:RO34" si="248">OL16+PM16+QN16</f>
        <v>18.765708467449997</v>
      </c>
      <c r="RP16" s="100">
        <f t="shared" ref="RP16:RP34" si="249">OM16+PN16+QO16</f>
        <v>18.765699084600005</v>
      </c>
      <c r="RQ16" s="100">
        <f t="shared" ref="RQ16:RQ34" si="250">ON16+PO16+QP16</f>
        <v>18.765699999999999</v>
      </c>
      <c r="RR16" s="100">
        <f t="shared" ref="RR16:RR34" si="251">OO16+PP16+QQ16</f>
        <v>18.765708467449997</v>
      </c>
      <c r="RS16" s="100">
        <f t="shared" ref="RS16:RS34" si="252">OP16+PQ16+QR16</f>
        <v>18.765699999999999</v>
      </c>
      <c r="RT16" s="100">
        <f t="shared" si="226"/>
        <v>18.7657036616</v>
      </c>
      <c r="RU16" s="100">
        <f t="shared" si="227"/>
        <v>18.7657036616</v>
      </c>
      <c r="RV16" s="100">
        <f t="shared" si="228"/>
        <v>18.765699999999999</v>
      </c>
      <c r="RW16" s="100">
        <f t="shared" si="229"/>
        <v>18.765700000000002</v>
      </c>
      <c r="RX16" s="100">
        <f t="shared" si="230"/>
        <v>18.765699999999999</v>
      </c>
      <c r="RY16" s="100">
        <f t="shared" si="106"/>
        <v>19.5816062088</v>
      </c>
      <c r="RZ16" s="100">
        <f t="shared" si="107"/>
        <v>19.581608716200002</v>
      </c>
      <c r="SA16" s="100">
        <f t="shared" si="108"/>
        <v>19.581599999999998</v>
      </c>
      <c r="SB16" s="100">
        <f t="shared" si="109"/>
        <v>19.581600000000002</v>
      </c>
      <c r="SC16" s="100">
        <f t="shared" si="110"/>
        <v>19.581608716200002</v>
      </c>
      <c r="SD16" s="100">
        <f t="shared" si="111"/>
        <v>19.581599999999998</v>
      </c>
      <c r="SE16" s="100">
        <f t="shared" si="112"/>
        <v>19.581603820799998</v>
      </c>
      <c r="SF16" s="100">
        <f t="shared" si="113"/>
        <v>19.581603820799998</v>
      </c>
      <c r="SG16" s="100">
        <f t="shared" si="114"/>
        <v>19.5816062088</v>
      </c>
      <c r="SH16" s="100">
        <f t="shared" si="115"/>
        <v>19.581598806000002</v>
      </c>
      <c r="SI16" s="100">
        <f t="shared" si="116"/>
        <v>19.581600000000002</v>
      </c>
      <c r="SJ16" s="100">
        <f t="shared" si="117"/>
        <v>19.581603820799998</v>
      </c>
      <c r="SK16" s="100">
        <f t="shared" si="118"/>
        <v>19.581603820799998</v>
      </c>
      <c r="SL16" s="100">
        <f t="shared" si="119"/>
        <v>19.5816062088</v>
      </c>
      <c r="SM16" s="100">
        <f t="shared" si="120"/>
        <v>19.581599999999998</v>
      </c>
      <c r="SN16" s="100">
        <f t="shared" si="121"/>
        <v>19.581608716200002</v>
      </c>
      <c r="SO16" s="100">
        <f t="shared" si="122"/>
        <v>19.581608955</v>
      </c>
      <c r="SP16" s="100">
        <f t="shared" si="123"/>
        <v>19.581608835599997</v>
      </c>
      <c r="SQ16" s="100">
        <f t="shared" si="124"/>
        <v>19.581599044800004</v>
      </c>
      <c r="SR16" s="100">
        <f t="shared" si="125"/>
        <v>19.581599999999998</v>
      </c>
      <c r="SS16" s="100">
        <f t="shared" si="126"/>
        <v>19.581608835599997</v>
      </c>
      <c r="ST16" s="100">
        <f t="shared" si="127"/>
        <v>19.581599999999998</v>
      </c>
      <c r="SU16" s="100">
        <f t="shared" si="128"/>
        <v>19.581603820799998</v>
      </c>
      <c r="SV16" s="100">
        <f t="shared" si="129"/>
        <v>19.581603820799998</v>
      </c>
      <c r="SW16" s="100">
        <f t="shared" si="130"/>
        <v>19.581599999999998</v>
      </c>
      <c r="SX16" s="100">
        <f t="shared" si="131"/>
        <v>19.581600000000002</v>
      </c>
      <c r="SY16" s="100">
        <f t="shared" si="132"/>
        <v>19.581599999999998</v>
      </c>
    </row>
    <row r="17" spans="1:519" s="112" customFormat="1" ht="15" customHeight="1" x14ac:dyDescent="0.2">
      <c r="A17" s="12" t="s">
        <v>99</v>
      </c>
      <c r="B17" s="12" t="s">
        <v>17</v>
      </c>
      <c r="C17" s="15">
        <v>100245294</v>
      </c>
      <c r="D17" s="133" t="s">
        <v>94</v>
      </c>
      <c r="E17" s="15" t="s">
        <v>175</v>
      </c>
      <c r="F17" s="143" t="s">
        <v>103</v>
      </c>
      <c r="G17" s="15">
        <v>144</v>
      </c>
      <c r="H17" s="15" t="s">
        <v>18</v>
      </c>
      <c r="I17" s="143" t="s">
        <v>133</v>
      </c>
      <c r="J17" s="15" t="s">
        <v>133</v>
      </c>
      <c r="K17" s="144" t="s">
        <v>133</v>
      </c>
      <c r="L17" s="15" t="s">
        <v>56</v>
      </c>
      <c r="M17" s="15" t="s">
        <v>19</v>
      </c>
      <c r="N17" s="136" t="s">
        <v>57</v>
      </c>
      <c r="O17" s="128" t="s">
        <v>142</v>
      </c>
      <c r="P17" s="136">
        <v>1</v>
      </c>
      <c r="Q17" s="136" t="s">
        <v>20</v>
      </c>
      <c r="R17" s="136" t="s">
        <v>21</v>
      </c>
      <c r="S17" s="137">
        <v>0.12</v>
      </c>
      <c r="T17" s="138">
        <v>0</v>
      </c>
      <c r="U17" s="168" t="s">
        <v>369</v>
      </c>
      <c r="V17" s="139">
        <v>0.1057</v>
      </c>
      <c r="W17" s="131">
        <v>9.0399999999999994E-2</v>
      </c>
      <c r="X17" s="139"/>
      <c r="Y17" s="139">
        <v>0.19</v>
      </c>
      <c r="Z17" s="212">
        <v>0.20499999999999999</v>
      </c>
      <c r="AA17" s="139">
        <v>0.2</v>
      </c>
      <c r="AB17" s="139">
        <v>0.18</v>
      </c>
      <c r="AC17" s="139">
        <v>0.20499999999999999</v>
      </c>
      <c r="AD17" s="139">
        <v>0.2</v>
      </c>
      <c r="AE17" s="139">
        <v>0.17</v>
      </c>
      <c r="AF17" s="139">
        <v>0.17</v>
      </c>
      <c r="AG17" s="139">
        <v>0.19</v>
      </c>
      <c r="AH17" s="139">
        <v>0.23</v>
      </c>
      <c r="AI17" s="139">
        <v>0.18</v>
      </c>
      <c r="AJ17" s="139">
        <v>0.17</v>
      </c>
      <c r="AK17" s="139">
        <v>0.17</v>
      </c>
      <c r="AL17" s="139">
        <v>0.19</v>
      </c>
      <c r="AM17" s="139">
        <v>0.2</v>
      </c>
      <c r="AN17" s="139">
        <v>0.20499999999999999</v>
      </c>
      <c r="AO17" s="139">
        <v>0.22500000000000001</v>
      </c>
      <c r="AP17" s="139">
        <v>0.19500000000000001</v>
      </c>
      <c r="AQ17" s="139">
        <v>0.22</v>
      </c>
      <c r="AR17" s="139">
        <v>0.2</v>
      </c>
      <c r="AS17" s="139">
        <v>0.19500000000000001</v>
      </c>
      <c r="AT17" s="139">
        <v>0.2</v>
      </c>
      <c r="AU17" s="139">
        <v>0.17</v>
      </c>
      <c r="AV17" s="139">
        <v>0.17</v>
      </c>
      <c r="AW17" s="139">
        <v>0.2</v>
      </c>
      <c r="AX17" s="139">
        <v>0.18</v>
      </c>
      <c r="AY17" s="139">
        <v>0.2</v>
      </c>
      <c r="AZ17" s="139">
        <v>0.04</v>
      </c>
      <c r="BA17" s="131">
        <v>0.04</v>
      </c>
      <c r="BB17" s="139">
        <v>0.04</v>
      </c>
      <c r="BC17" s="139">
        <v>0.04</v>
      </c>
      <c r="BD17" s="139">
        <v>0.04</v>
      </c>
      <c r="BE17" s="139">
        <v>0.04</v>
      </c>
      <c r="BF17" s="139">
        <v>0.04</v>
      </c>
      <c r="BG17" s="139">
        <v>0.04</v>
      </c>
      <c r="BH17" s="139">
        <v>0.04</v>
      </c>
      <c r="BI17" s="139">
        <v>0.04</v>
      </c>
      <c r="BJ17" s="139">
        <v>0.18</v>
      </c>
      <c r="BK17" s="139">
        <v>0.04</v>
      </c>
      <c r="BL17" s="139">
        <v>0.04</v>
      </c>
      <c r="BM17" s="139">
        <v>0.04</v>
      </c>
      <c r="BN17" s="139">
        <v>0.04</v>
      </c>
      <c r="BO17" s="139">
        <v>0.04</v>
      </c>
      <c r="BP17" s="139">
        <v>0.04</v>
      </c>
      <c r="BQ17" s="139">
        <v>0.04</v>
      </c>
      <c r="BR17" s="139">
        <v>0.04</v>
      </c>
      <c r="BS17" s="139">
        <v>0.04</v>
      </c>
      <c r="BT17" s="139">
        <v>0.04</v>
      </c>
      <c r="BU17" s="139">
        <v>0.04</v>
      </c>
      <c r="BV17" s="139">
        <v>0.04</v>
      </c>
      <c r="BW17" s="139">
        <v>0.04</v>
      </c>
      <c r="BX17" s="139">
        <v>0.04</v>
      </c>
      <c r="BY17" s="139">
        <v>0.04</v>
      </c>
      <c r="BZ17" s="139">
        <v>0.04</v>
      </c>
      <c r="CA17" s="131" t="s">
        <v>369</v>
      </c>
      <c r="CB17" s="131" t="s">
        <v>369</v>
      </c>
      <c r="CC17" s="131" t="s">
        <v>369</v>
      </c>
      <c r="CD17" s="131" t="s">
        <v>369</v>
      </c>
      <c r="CE17" s="131" t="s">
        <v>369</v>
      </c>
      <c r="CF17" s="131" t="s">
        <v>369</v>
      </c>
      <c r="CG17" s="131" t="s">
        <v>369</v>
      </c>
      <c r="CH17" s="131" t="s">
        <v>369</v>
      </c>
      <c r="CI17" s="131" t="s">
        <v>369</v>
      </c>
      <c r="CJ17" s="131" t="s">
        <v>369</v>
      </c>
      <c r="CK17" s="131">
        <v>0.18</v>
      </c>
      <c r="CL17" s="131">
        <v>0.17</v>
      </c>
      <c r="CM17" s="131" t="s">
        <v>369</v>
      </c>
      <c r="CN17" s="131" t="s">
        <v>369</v>
      </c>
      <c r="CO17" s="131" t="s">
        <v>369</v>
      </c>
      <c r="CP17" s="131" t="s">
        <v>369</v>
      </c>
      <c r="CQ17" s="131" t="s">
        <v>369</v>
      </c>
      <c r="CR17" s="131" t="s">
        <v>369</v>
      </c>
      <c r="CS17" s="131" t="s">
        <v>369</v>
      </c>
      <c r="CT17" s="131" t="s">
        <v>369</v>
      </c>
      <c r="CU17" s="131" t="s">
        <v>369</v>
      </c>
      <c r="CV17" s="131" t="s">
        <v>369</v>
      </c>
      <c r="CW17" s="131" t="s">
        <v>369</v>
      </c>
      <c r="CX17" s="131" t="s">
        <v>369</v>
      </c>
      <c r="CY17" s="131" t="s">
        <v>369</v>
      </c>
      <c r="CZ17" s="139" t="s">
        <v>369</v>
      </c>
      <c r="DA17" s="131" t="s">
        <v>369</v>
      </c>
      <c r="DB17" s="139" t="s">
        <v>369</v>
      </c>
      <c r="DC17" s="139" t="s">
        <v>369</v>
      </c>
      <c r="DD17" s="139" t="s">
        <v>369</v>
      </c>
      <c r="DE17" s="139" t="s">
        <v>369</v>
      </c>
      <c r="DF17" s="139" t="s">
        <v>369</v>
      </c>
      <c r="DG17" s="139" t="s">
        <v>369</v>
      </c>
      <c r="DH17" s="139" t="s">
        <v>369</v>
      </c>
      <c r="DI17" s="139" t="s">
        <v>369</v>
      </c>
      <c r="DJ17" s="139" t="s">
        <v>369</v>
      </c>
      <c r="DK17" s="139" t="s">
        <v>369</v>
      </c>
      <c r="DL17" s="139">
        <v>0.33</v>
      </c>
      <c r="DM17" s="139">
        <v>0.19750000000000001</v>
      </c>
      <c r="DN17" s="139" t="s">
        <v>369</v>
      </c>
      <c r="DO17" s="139" t="s">
        <v>369</v>
      </c>
      <c r="DP17" s="139" t="s">
        <v>369</v>
      </c>
      <c r="DQ17" s="139" t="s">
        <v>369</v>
      </c>
      <c r="DR17" s="139" t="s">
        <v>369</v>
      </c>
      <c r="DS17" s="139" t="s">
        <v>369</v>
      </c>
      <c r="DT17" s="139" t="s">
        <v>369</v>
      </c>
      <c r="DU17" s="139" t="s">
        <v>369</v>
      </c>
      <c r="DV17" s="139" t="s">
        <v>369</v>
      </c>
      <c r="DW17" s="139" t="s">
        <v>369</v>
      </c>
      <c r="DX17" s="139" t="s">
        <v>369</v>
      </c>
      <c r="DY17" s="139" t="s">
        <v>369</v>
      </c>
      <c r="DZ17" s="139" t="s">
        <v>369</v>
      </c>
      <c r="EA17" s="139" t="s">
        <v>369</v>
      </c>
      <c r="EB17" s="139" t="s">
        <v>369</v>
      </c>
      <c r="EC17" s="139" t="str">
        <f t="shared" si="0"/>
        <v>N/A</v>
      </c>
      <c r="ED17" s="139" t="str">
        <f t="shared" si="1"/>
        <v>N/A</v>
      </c>
      <c r="EE17" s="139" t="str">
        <f t="shared" si="2"/>
        <v>N/A</v>
      </c>
      <c r="EF17" s="139" t="str">
        <f t="shared" si="3"/>
        <v>N/A</v>
      </c>
      <c r="EG17" s="139" t="str">
        <f t="shared" si="4"/>
        <v>N/A</v>
      </c>
      <c r="EH17" s="139" t="str">
        <f t="shared" si="5"/>
        <v>N/A</v>
      </c>
      <c r="EI17" s="139" t="str">
        <f t="shared" si="6"/>
        <v>N/A</v>
      </c>
      <c r="EJ17" s="139" t="str">
        <f t="shared" si="7"/>
        <v>N/A</v>
      </c>
      <c r="EK17" s="139" t="str">
        <f t="shared" si="8"/>
        <v>N/A</v>
      </c>
      <c r="EL17" s="139" t="str">
        <f t="shared" si="9"/>
        <v>N/A</v>
      </c>
      <c r="EM17" s="139">
        <f t="shared" si="10"/>
        <v>0.33000000000000029</v>
      </c>
      <c r="EN17" s="139">
        <f t="shared" si="11"/>
        <v>0.38506024096385549</v>
      </c>
      <c r="EO17" s="139" t="str">
        <f t="shared" si="12"/>
        <v>N/A</v>
      </c>
      <c r="EP17" s="139" t="str">
        <f t="shared" si="133"/>
        <v>N/A</v>
      </c>
      <c r="EQ17" s="139" t="str">
        <f t="shared" si="134"/>
        <v>N/A</v>
      </c>
      <c r="ER17" s="131" t="str">
        <f>DQ17</f>
        <v>N/A</v>
      </c>
      <c r="ES17" s="139" t="str">
        <f t="shared" si="135"/>
        <v>N/A</v>
      </c>
      <c r="ET17" s="139" t="str">
        <f t="shared" si="136"/>
        <v>N/A</v>
      </c>
      <c r="EU17" s="139" t="str">
        <f t="shared" si="137"/>
        <v>N/A</v>
      </c>
      <c r="EV17" s="139" t="str">
        <f t="shared" si="138"/>
        <v>N/A</v>
      </c>
      <c r="EW17" s="139" t="str">
        <f t="shared" si="139"/>
        <v>N/A</v>
      </c>
      <c r="EX17" s="139" t="str">
        <f t="shared" si="140"/>
        <v>N/A</v>
      </c>
      <c r="EY17" s="139" t="str">
        <f t="shared" si="141"/>
        <v>N/A</v>
      </c>
      <c r="EZ17" s="139" t="str">
        <f t="shared" si="142"/>
        <v>N/A</v>
      </c>
      <c r="FA17" s="139" t="str">
        <f t="shared" si="143"/>
        <v>N/A</v>
      </c>
      <c r="FB17" s="139" t="str">
        <f t="shared" si="144"/>
        <v>N/A</v>
      </c>
      <c r="FC17" s="139" t="str">
        <f t="shared" si="145"/>
        <v>N/A</v>
      </c>
      <c r="FD17" s="140">
        <f t="shared" si="146"/>
        <v>0.15624999999999989</v>
      </c>
      <c r="FE17" s="140">
        <f t="shared" si="146"/>
        <v>0.17187499999999989</v>
      </c>
      <c r="FF17" s="140">
        <f t="shared" si="148"/>
        <v>0.16666666666666663</v>
      </c>
      <c r="FG17" s="140">
        <f t="shared" si="149"/>
        <v>0.14583333333333326</v>
      </c>
      <c r="FH17" s="140">
        <f t="shared" si="150"/>
        <v>0.17187499999999989</v>
      </c>
      <c r="FI17" s="140">
        <f t="shared" si="151"/>
        <v>0.16666666666666663</v>
      </c>
      <c r="FJ17" s="140">
        <f t="shared" si="152"/>
        <v>0.13541666666666663</v>
      </c>
      <c r="FK17" s="140">
        <f t="shared" si="153"/>
        <v>0.13541666666666663</v>
      </c>
      <c r="FL17" s="140">
        <f t="shared" si="154"/>
        <v>0.15624999999999989</v>
      </c>
      <c r="FM17" s="140">
        <f t="shared" si="155"/>
        <v>0.19791666666666663</v>
      </c>
      <c r="FN17" s="140">
        <f t="shared" si="156"/>
        <v>0</v>
      </c>
      <c r="FO17" s="140">
        <f t="shared" si="157"/>
        <v>0.13541666666666663</v>
      </c>
      <c r="FP17" s="140">
        <f t="shared" si="158"/>
        <v>0.13541666666666663</v>
      </c>
      <c r="FQ17" s="140">
        <f t="shared" si="159"/>
        <v>0.15624999999999989</v>
      </c>
      <c r="FR17" s="140">
        <f t="shared" si="160"/>
        <v>0.16666666666666663</v>
      </c>
      <c r="FS17" s="140">
        <f t="shared" si="161"/>
        <v>0.17187499999999989</v>
      </c>
      <c r="FT17" s="140">
        <f t="shared" si="162"/>
        <v>0.19270833333333326</v>
      </c>
      <c r="FU17" s="140">
        <f t="shared" si="163"/>
        <v>0.16145833333333337</v>
      </c>
      <c r="FV17" s="140">
        <f t="shared" si="164"/>
        <v>0.18749999999999989</v>
      </c>
      <c r="FW17" s="140">
        <f t="shared" si="165"/>
        <v>0.16666666666666663</v>
      </c>
      <c r="FX17" s="140">
        <f t="shared" si="166"/>
        <v>0.16145833333333337</v>
      </c>
      <c r="FY17" s="140">
        <f t="shared" si="167"/>
        <v>0.16666666666666663</v>
      </c>
      <c r="FZ17" s="140">
        <f t="shared" si="168"/>
        <v>0.13541666666666663</v>
      </c>
      <c r="GA17" s="140">
        <f t="shared" si="169"/>
        <v>0.13541666666666663</v>
      </c>
      <c r="GB17" s="140">
        <f t="shared" si="170"/>
        <v>0.16666666666666663</v>
      </c>
      <c r="GC17" s="140">
        <f t="shared" si="171"/>
        <v>0.14583333333333326</v>
      </c>
      <c r="GD17" s="140">
        <f t="shared" si="172"/>
        <v>0.16666666666666663</v>
      </c>
      <c r="GE17" s="101">
        <f>VLOOKUP($C17,'Preços 18%'!$B:$G,6,0)*IF($M17="Positiva",HLOOKUP(Y17,'Fatores PF (não CMED)'!$B$3:$P$15,MATCH("POSITIVA - POSITIVA",'Fatores PF (não CMED)'!$B$3:$B$15,0),0),IF($M17="Negativa",HLOOKUP(Y17,'Fatores PF (não CMED)'!$B$3:$P$15,MATCH("NEGATIVA - NEGATIVA",'Fatores PF (não CMED)'!$B$3:$B$15,0),0),IF($M17="Neutra",HLOOKUP(Y17,'Fatores PF (não CMED)'!$B$3:$P$15,MATCH("NEUTRA - NEUTRA",'Fatores PF (não CMED)'!$B$3:$B$15,0),0),"")))</f>
        <v>86.212865000000008</v>
      </c>
      <c r="GF17" s="101">
        <f>VLOOKUP($C17,'Preços 18%'!$B:$G,6,0)*IF($M17="Positiva",HLOOKUP(Z17,'Fatores PF (não CMED)'!$B$3:$P$15,MATCH("POSITIVA - POSITIVA",'Fatores PF (não CMED)'!$B$3:$B$15,0),0),IF($M17="Negativa",HLOOKUP(Z17,'Fatores PF (não CMED)'!$B$3:$P$15,MATCH("NEGATIVA - NEGATIVA",'Fatores PF (não CMED)'!$B$3:$B$15,0),0),IF($M17="Neutra",HLOOKUP(Z17,'Fatores PF (não CMED)'!$B$3:$P$15,MATCH("NEUTRA - NEUTRA",'Fatores PF (não CMED)'!$B$3:$B$15,0),0),"")))</f>
        <v>88.098604103529325</v>
      </c>
      <c r="GG17" s="101">
        <f>VLOOKUP($C17,'Preços 18%'!$B:$G,6,0)*IF($M17="Positiva",HLOOKUP(AA17,'Fatores PF (não CMED)'!$B$3:$P$15,MATCH("POSITIVA - POSITIVA",'Fatores PF (não CMED)'!$B$3:$B$15,0),0),IF($M17="Negativa",HLOOKUP(AA17,'Fatores PF (não CMED)'!$B$3:$P$15,MATCH("NEGATIVA - NEGATIVA",'Fatores PF (não CMED)'!$B$3:$B$15,0),0),IF($M17="Neutra",HLOOKUP(AA17,'Fatores PF (não CMED)'!$B$3:$P$15,MATCH("NEUTRA - NEUTRA",'Fatores PF (não CMED)'!$B$3:$B$15,0),0),"")))</f>
        <v>87.460920000000002</v>
      </c>
      <c r="GH17" s="101">
        <f>VLOOKUP($C17,'Preços 18%'!$B:$G,6,0)*IF($M17="Positiva",HLOOKUP(AB17,'Fatores PF (não CMED)'!$B$3:$P$15,MATCH("POSITIVA - POSITIVA",'Fatores PF (não CMED)'!$B$3:$B$15,0),0),IF($M17="Negativa",HLOOKUP(AB17,'Fatores PF (não CMED)'!$B$3:$P$15,MATCH("NEGATIVA - NEGATIVA",'Fatores PF (não CMED)'!$B$3:$B$15,0),0),IF($M17="Neutra",HLOOKUP(AB17,'Fatores PF (não CMED)'!$B$3:$P$15,MATCH("NEUTRA - NEUTRA",'Fatores PF (não CMED)'!$B$3:$B$15,0),0),"")))</f>
        <v>85</v>
      </c>
      <c r="GI17" s="101">
        <f>VLOOKUP($C17,'Preços 18%'!$B:$G,6,0)*IF($M17="Positiva",HLOOKUP(AC17,'Fatores PF (não CMED)'!$B$3:$P$15,MATCH("POSITIVA - POSITIVA",'Fatores PF (não CMED)'!$B$3:$B$15,0),0),IF($M17="Negativa",HLOOKUP(AC17,'Fatores PF (não CMED)'!$B$3:$P$15,MATCH("NEGATIVA - NEGATIVA",'Fatores PF (não CMED)'!$B$3:$B$15,0),0),IF($M17="Neutra",HLOOKUP(AC17,'Fatores PF (não CMED)'!$B$3:$P$15,MATCH("NEUTRA - NEUTRA",'Fatores PF (não CMED)'!$B$3:$B$15,0),0),"")))</f>
        <v>88.098604103529325</v>
      </c>
      <c r="GJ17" s="101">
        <f>VLOOKUP($C17,'Preços 18%'!$B:$G,6,0)*IF($M17="Positiva",HLOOKUP(AD17,'Fatores PF (não CMED)'!$B$3:$P$15,MATCH("POSITIVA - POSITIVA",'Fatores PF (não CMED)'!$B$3:$B$15,0),0),IF($M17="Negativa",HLOOKUP(AD17,'Fatores PF (não CMED)'!$B$3:$P$15,MATCH("NEGATIVA - NEGATIVA",'Fatores PF (não CMED)'!$B$3:$B$15,0),0),IF($M17="Neutra",HLOOKUP(AD17,'Fatores PF (não CMED)'!$B$3:$P$15,MATCH("NEUTRA - NEUTRA",'Fatores PF (não CMED)'!$B$3:$B$15,0),0),"")))</f>
        <v>87.460920000000002</v>
      </c>
      <c r="GK17" s="101">
        <f>VLOOKUP($C17,'Preços 18%'!$B:$G,6,0)*IF($M17="Positiva",HLOOKUP(AE17,'Fatores PF (não CMED)'!$B$3:$P$15,MATCH("POSITIVA - POSITIVA",'Fatores PF (não CMED)'!$B$3:$B$15,0),0),IF($M17="Negativa",HLOOKUP(AE17,'Fatores PF (não CMED)'!$B$3:$P$15,MATCH("NEGATIVA - NEGATIVA",'Fatores PF (não CMED)'!$B$3:$B$15,0),0),IF($M17="Neutra",HLOOKUP(AE17,'Fatores PF (não CMED)'!$B$3:$P$15,MATCH("NEUTRA - NEUTRA",'Fatores PF (não CMED)'!$B$3:$B$15,0),0),"")))</f>
        <v>83.820880000000002</v>
      </c>
      <c r="GL17" s="101">
        <f>VLOOKUP($C17,'Preços 18%'!$B:$G,6,0)*IF($M17="Positiva",HLOOKUP(AF17,'Fatores PF (não CMED)'!$B$3:$P$15,MATCH("POSITIVA - POSITIVA",'Fatores PF (não CMED)'!$B$3:$B$15,0),0),IF($M17="Negativa",HLOOKUP(AF17,'Fatores PF (não CMED)'!$B$3:$P$15,MATCH("NEGATIVA - NEGATIVA",'Fatores PF (não CMED)'!$B$3:$B$15,0),0),IF($M17="Neutra",HLOOKUP(AF17,'Fatores PF (não CMED)'!$B$3:$P$15,MATCH("NEUTRA - NEUTRA",'Fatores PF (não CMED)'!$B$3:$B$15,0),0),"")))</f>
        <v>83.820880000000002</v>
      </c>
      <c r="GM17" s="101">
        <f>VLOOKUP($C17,'Preços 18%'!$B:$G,6,0)*IF($M17="Positiva",HLOOKUP(AG17,'Fatores PF (não CMED)'!$B$3:$P$15,MATCH("POSITIVA - POSITIVA",'Fatores PF (não CMED)'!$B$3:$B$15,0),0),IF($M17="Negativa",HLOOKUP(AG17,'Fatores PF (não CMED)'!$B$3:$P$15,MATCH("NEGATIVA - NEGATIVA",'Fatores PF (não CMED)'!$B$3:$B$15,0),0),IF($M17="Neutra",HLOOKUP(AG17,'Fatores PF (não CMED)'!$B$3:$P$15,MATCH("NEUTRA - NEUTRA",'Fatores PF (não CMED)'!$B$3:$B$15,0),0),"")))</f>
        <v>86.212865000000008</v>
      </c>
      <c r="GN17" s="101">
        <f>VLOOKUP($C17,'Preços 18%'!$B:$G,6,0)*IF($M17="Positiva",HLOOKUP(AH17,'Fatores PF (não CMED)'!$B$3:$P$15,MATCH("POSITIVA - POSITIVA",'Fatores PF (não CMED)'!$B$3:$B$15,0),0),IF($M17="Negativa",HLOOKUP(AH17,'Fatores PF (não CMED)'!$B$3:$P$15,MATCH("NEGATIVA - NEGATIVA",'Fatores PF (não CMED)'!$B$3:$B$15,0),0),IF($M17="Neutra",HLOOKUP(AH17,'Fatores PF (não CMED)'!$B$3:$P$15,MATCH("NEUTRA - NEUTRA",'Fatores PF (não CMED)'!$B$3:$B$15,0),0),"")))</f>
        <v>91.43220500000001</v>
      </c>
      <c r="GO17" s="101">
        <f>VLOOKUP($C17,'Preços 18%'!$B:$G,6,0)*IF($M17="Positiva",HLOOKUP(AI17,'Fatores PF (não CMED)'!$B$3:$P$15,MATCH("POSITIVA - POSITIVA",'Fatores PF (não CMED)'!$B$3:$B$15,0),0),IF($M17="Negativa",HLOOKUP(AI17,'Fatores PF (não CMED)'!$B$3:$P$15,MATCH("NEGATIVA - NEGATIVA",'Fatores PF (não CMED)'!$B$3:$B$15,0),0),IF($M17="Neutra",HLOOKUP(AI17,'Fatores PF (não CMED)'!$B$3:$P$15,MATCH("NEUTRA - NEUTRA",'Fatores PF (não CMED)'!$B$3:$B$15,0),0),"")))</f>
        <v>85</v>
      </c>
      <c r="GP17" s="101">
        <f>VLOOKUP($C17,'Preços 18%'!$B:$G,6,0)*IF($M17="Positiva",HLOOKUP(AJ17,'Fatores PF (não CMED)'!$B$3:$P$15,MATCH("POSITIVA - POSITIVA",'Fatores PF (não CMED)'!$B$3:$B$15,0),0),IF($M17="Negativa",HLOOKUP(AJ17,'Fatores PF (não CMED)'!$B$3:$P$15,MATCH("NEGATIVA - NEGATIVA",'Fatores PF (não CMED)'!$B$3:$B$15,0),0),IF($M17="Neutra",HLOOKUP(AJ17,'Fatores PF (não CMED)'!$B$3:$P$15,MATCH("NEUTRA - NEUTRA",'Fatores PF (não CMED)'!$B$3:$B$15,0),0),"")))</f>
        <v>83.820880000000002</v>
      </c>
      <c r="GQ17" s="101">
        <f>VLOOKUP($C17,'Preços 18%'!$B:$G,6,0)*IF($M17="Positiva",HLOOKUP(AK17,'Fatores PF (não CMED)'!$B$3:$P$15,MATCH("POSITIVA - POSITIVA",'Fatores PF (não CMED)'!$B$3:$B$15,0),0),IF($M17="Negativa",HLOOKUP(AK17,'Fatores PF (não CMED)'!$B$3:$P$15,MATCH("NEGATIVA - NEGATIVA",'Fatores PF (não CMED)'!$B$3:$B$15,0),0),IF($M17="Neutra",HLOOKUP(AK17,'Fatores PF (não CMED)'!$B$3:$P$15,MATCH("NEUTRA - NEUTRA",'Fatores PF (não CMED)'!$B$3:$B$15,0),0),"")))</f>
        <v>83.820880000000002</v>
      </c>
      <c r="GR17" s="101">
        <f>VLOOKUP($C17,'Preços 18%'!$B:$G,6,0)*IF($M17="Positiva",HLOOKUP(AL17,'Fatores PF (não CMED)'!$B$3:$P$15,MATCH("POSITIVA - POSITIVA",'Fatores PF (não CMED)'!$B$3:$B$15,0),0),IF($M17="Negativa",HLOOKUP(AL17,'Fatores PF (não CMED)'!$B$3:$P$15,MATCH("NEGATIVA - NEGATIVA",'Fatores PF (não CMED)'!$B$3:$B$15,0),0),IF($M17="Neutra",HLOOKUP(AL17,'Fatores PF (não CMED)'!$B$3:$P$15,MATCH("NEUTRA - NEUTRA",'Fatores PF (não CMED)'!$B$3:$B$15,0),0),"")))</f>
        <v>86.212865000000008</v>
      </c>
      <c r="GS17" s="101">
        <f>VLOOKUP($C17,'Preços 18%'!$B:$G,6,0)*IF($M17="Positiva",HLOOKUP(AM17,'Fatores PF (não CMED)'!$B$3:$P$15,MATCH("POSITIVA - POSITIVA",'Fatores PF (não CMED)'!$B$3:$B$15,0),0),IF($M17="Negativa",HLOOKUP(AM17,'Fatores PF (não CMED)'!$B$3:$P$15,MATCH("NEGATIVA - NEGATIVA",'Fatores PF (não CMED)'!$B$3:$B$15,0),0),IF($M17="Neutra",HLOOKUP(AM17,'Fatores PF (não CMED)'!$B$3:$P$15,MATCH("NEUTRA - NEUTRA",'Fatores PF (não CMED)'!$B$3:$B$15,0),0),"")))</f>
        <v>87.460920000000002</v>
      </c>
      <c r="GT17" s="101">
        <f>VLOOKUP($C17,'Preços 18%'!$B:$G,6,0)*IF($M17="Positiva",HLOOKUP(AN17,'Fatores PF (não CMED)'!$B$3:$P$15,MATCH("POSITIVA - POSITIVA",'Fatores PF (não CMED)'!$B$3:$B$15,0),0),IF($M17="Negativa",HLOOKUP(AN17,'Fatores PF (não CMED)'!$B$3:$P$15,MATCH("NEGATIVA - NEGATIVA",'Fatores PF (não CMED)'!$B$3:$B$15,0),0),IF($M17="Neutra",HLOOKUP(AN17,'Fatores PF (não CMED)'!$B$3:$P$15,MATCH("NEUTRA - NEUTRA",'Fatores PF (não CMED)'!$B$3:$B$15,0),0),"")))</f>
        <v>88.098604103529325</v>
      </c>
      <c r="GU17" s="101">
        <f>VLOOKUP($C17,'Preços 18%'!$B:$G,6,0)*IF($M17="Positiva",HLOOKUP(AO17,'Fatores PF (não CMED)'!$B$3:$P$15,MATCH("POSITIVA - POSITIVA",'Fatores PF (não CMED)'!$B$3:$B$15,0),0),IF($M17="Negativa",HLOOKUP(AO17,'Fatores PF (não CMED)'!$B$3:$P$15,MATCH("NEGATIVA - NEGATIVA",'Fatores PF (não CMED)'!$B$3:$B$15,0),0),IF($M17="Neutra",HLOOKUP(AO17,'Fatores PF (não CMED)'!$B$3:$P$15,MATCH("NEUTRA - NEUTRA",'Fatores PF (não CMED)'!$B$3:$B$15,0),0),"")))</f>
        <v>90.745405000000005</v>
      </c>
      <c r="GV17" s="101">
        <f>VLOOKUP($C17,'Preços 18%'!$B:$G,6,0)*IF($M17="Positiva",HLOOKUP(AP17,'Fatores PF (não CMED)'!$B$3:$P$15,MATCH("POSITIVA - POSITIVA",'Fatores PF (não CMED)'!$B$3:$B$15,0),0),IF($M17="Negativa",HLOOKUP(AP17,'Fatores PF (não CMED)'!$B$3:$P$15,MATCH("NEGATIVA - NEGATIVA",'Fatores PF (não CMED)'!$B$3:$B$15,0),0),IF($M17="Neutra",HLOOKUP(AP17,'Fatores PF (não CMED)'!$B$3:$P$15,MATCH("NEUTRA - NEUTRA",'Fatores PF (não CMED)'!$B$3:$B$15,0),0),"")))</f>
        <v>86.832345000000004</v>
      </c>
      <c r="GW17" s="101">
        <f>VLOOKUP($C17,'Preços 18%'!$B:$G,6,0)*IF($M17="Positiva",HLOOKUP(AQ17,'Fatores PF (não CMED)'!$B$3:$P$15,MATCH("POSITIVA - POSITIVA",'Fatores PF (não CMED)'!$B$3:$B$15,0),0),IF($M17="Negativa",HLOOKUP(AQ17,'Fatores PF (não CMED)'!$B$3:$P$15,MATCH("NEGATIVA - NEGATIVA",'Fatores PF (não CMED)'!$B$3:$B$15,0),0),IF($M17="Neutra",HLOOKUP(AQ17,'Fatores PF (não CMED)'!$B$3:$P$15,MATCH("NEUTRA - NEUTRA",'Fatores PF (não CMED)'!$B$3:$B$15,0),0),"")))</f>
        <v>90.068889999999996</v>
      </c>
      <c r="GX17" s="101">
        <f>VLOOKUP($C17,'Preços 18%'!$B:$G,6,0)*IF($M17="Positiva",HLOOKUP(AR17,'Fatores PF (não CMED)'!$B$3:$P$15,MATCH("POSITIVA - POSITIVA",'Fatores PF (não CMED)'!$B$3:$B$15,0),0),IF($M17="Negativa",HLOOKUP(AR17,'Fatores PF (não CMED)'!$B$3:$P$15,MATCH("NEGATIVA - NEGATIVA",'Fatores PF (não CMED)'!$B$3:$B$15,0),0),IF($M17="Neutra",HLOOKUP(AR17,'Fatores PF (não CMED)'!$B$3:$P$15,MATCH("NEUTRA - NEUTRA",'Fatores PF (não CMED)'!$B$3:$B$15,0),0),"")))</f>
        <v>87.460920000000002</v>
      </c>
      <c r="GY17" s="101">
        <f>VLOOKUP($C17,'Preços 18%'!$B:$G,6,0)*IF($M17="Positiva",HLOOKUP(AS17,'Fatores PF (não CMED)'!$B$3:$P$15,MATCH("POSITIVA - POSITIVA",'Fatores PF (não CMED)'!$B$3:$B$15,0),0),IF($M17="Negativa",HLOOKUP(AS17,'Fatores PF (não CMED)'!$B$3:$P$15,MATCH("NEGATIVA - NEGATIVA",'Fatores PF (não CMED)'!$B$3:$B$15,0),0),IF($M17="Neutra",HLOOKUP(AS17,'Fatores PF (não CMED)'!$B$3:$P$15,MATCH("NEUTRA - NEUTRA",'Fatores PF (não CMED)'!$B$3:$B$15,0),0),"")))</f>
        <v>86.832345000000004</v>
      </c>
      <c r="GZ17" s="101">
        <f>VLOOKUP($C17,'Preços 18%'!$B:$G,6,0)*IF($M17="Positiva",HLOOKUP(AT17,'Fatores PF (não CMED)'!$B$3:$P$15,MATCH("POSITIVA - POSITIVA",'Fatores PF (não CMED)'!$B$3:$B$15,0),0),IF($M17="Negativa",HLOOKUP(AT17,'Fatores PF (não CMED)'!$B$3:$P$15,MATCH("NEGATIVA - NEGATIVA",'Fatores PF (não CMED)'!$B$3:$B$15,0),0),IF($M17="Neutra",HLOOKUP(AT17,'Fatores PF (não CMED)'!$B$3:$P$15,MATCH("NEUTRA - NEUTRA",'Fatores PF (não CMED)'!$B$3:$B$15,0),0),"")))</f>
        <v>87.460920000000002</v>
      </c>
      <c r="HA17" s="101">
        <f>VLOOKUP($C17,'Preços 18%'!$B:$G,6,0)*IF($M17="Positiva",HLOOKUP(AU17,'Fatores PF (não CMED)'!$B$3:$P$15,MATCH("POSITIVA - POSITIVA",'Fatores PF (não CMED)'!$B$3:$B$15,0),0),IF($M17="Negativa",HLOOKUP(AU17,'Fatores PF (não CMED)'!$B$3:$P$15,MATCH("NEGATIVA - NEGATIVA",'Fatores PF (não CMED)'!$B$3:$B$15,0),0),IF($M17="Neutra",HLOOKUP(AU17,'Fatores PF (não CMED)'!$B$3:$P$15,MATCH("NEUTRA - NEUTRA",'Fatores PF (não CMED)'!$B$3:$B$15,0),0),"")))</f>
        <v>83.820880000000002</v>
      </c>
      <c r="HB17" s="101">
        <f>VLOOKUP($C17,'Preços 18%'!$B:$G,6,0)*IF($M17="Positiva",HLOOKUP(AV17,'Fatores PF (não CMED)'!$B$3:$P$15,MATCH("POSITIVA - POSITIVA",'Fatores PF (não CMED)'!$B$3:$B$15,0),0),IF($M17="Negativa",HLOOKUP(AV17,'Fatores PF (não CMED)'!$B$3:$P$15,MATCH("NEGATIVA - NEGATIVA",'Fatores PF (não CMED)'!$B$3:$B$15,0),0),IF($M17="Neutra",HLOOKUP(AV17,'Fatores PF (não CMED)'!$B$3:$P$15,MATCH("NEUTRA - NEUTRA",'Fatores PF (não CMED)'!$B$3:$B$15,0),0),"")))</f>
        <v>83.820880000000002</v>
      </c>
      <c r="HC17" s="101">
        <f>VLOOKUP($C17,'Preços 18%'!$B:$G,6,0)*IF($M17="Positiva",HLOOKUP(AW17,'Fatores PF (não CMED)'!$B$3:$P$15,MATCH("POSITIVA - POSITIVA",'Fatores PF (não CMED)'!$B$3:$B$15,0),0),IF($M17="Negativa",HLOOKUP(AW17,'Fatores PF (não CMED)'!$B$3:$P$15,MATCH("NEGATIVA - NEGATIVA",'Fatores PF (não CMED)'!$B$3:$B$15,0),0),IF($M17="Neutra",HLOOKUP(AW17,'Fatores PF (não CMED)'!$B$3:$P$15,MATCH("NEUTRA - NEUTRA",'Fatores PF (não CMED)'!$B$3:$B$15,0),0),"")))</f>
        <v>87.460920000000002</v>
      </c>
      <c r="HD17" s="101">
        <f>VLOOKUP($C17,'Preços 18%'!$B:$G,6,0)*IF($M17="Positiva",HLOOKUP(AX17,'Fatores PF (não CMED)'!$B$3:$P$15,MATCH("POSITIVA - POSITIVA",'Fatores PF (não CMED)'!$B$3:$B$15,0),0),IF($M17="Negativa",HLOOKUP(AX17,'Fatores PF (não CMED)'!$B$3:$P$15,MATCH("NEGATIVA - NEGATIVA",'Fatores PF (não CMED)'!$B$3:$B$15,0),0),IF($M17="Neutra",HLOOKUP(AX17,'Fatores PF (não CMED)'!$B$3:$P$15,MATCH("NEUTRA - NEUTRA",'Fatores PF (não CMED)'!$B$3:$B$15,0),0),"")))</f>
        <v>85</v>
      </c>
      <c r="HE17" s="101">
        <f>VLOOKUP($C17,'Preços 18%'!$B:$G,6,0)*IF($M17="Positiva",HLOOKUP(AY17,'Fatores PF (não CMED)'!$B$3:$P$15,MATCH("POSITIVA - POSITIVA",'Fatores PF (não CMED)'!$B$3:$B$15,0),0),IF($M17="Negativa",HLOOKUP(AY17,'Fatores PF (não CMED)'!$B$3:$P$15,MATCH("NEGATIVA - NEGATIVA",'Fatores PF (não CMED)'!$B$3:$B$15,0),0),IF($M17="Neutra",HLOOKUP(AY17,'Fatores PF (não CMED)'!$B$3:$P$15,MATCH("NEUTRA - NEUTRA",'Fatores PF (não CMED)'!$B$3:$B$15,0),0),"")))</f>
        <v>87.460920000000002</v>
      </c>
      <c r="HF17" s="101" t="s">
        <v>369</v>
      </c>
      <c r="HG17" s="101" t="s">
        <v>369</v>
      </c>
      <c r="HH17" s="101" t="s">
        <v>369</v>
      </c>
      <c r="HI17" s="101" t="s">
        <v>369</v>
      </c>
      <c r="HJ17" s="101" t="s">
        <v>369</v>
      </c>
      <c r="HK17" s="101" t="s">
        <v>369</v>
      </c>
      <c r="HL17" s="101" t="s">
        <v>369</v>
      </c>
      <c r="HM17" s="101" t="s">
        <v>369</v>
      </c>
      <c r="HN17" s="101" t="s">
        <v>369</v>
      </c>
      <c r="HO17" s="101" t="s">
        <v>369</v>
      </c>
      <c r="HP17" s="101" t="s">
        <v>369</v>
      </c>
      <c r="HQ17" s="101" t="s">
        <v>369</v>
      </c>
      <c r="HR17" s="101" t="s">
        <v>369</v>
      </c>
      <c r="HS17" s="101" t="s">
        <v>369</v>
      </c>
      <c r="HT17" s="101" t="s">
        <v>369</v>
      </c>
      <c r="HU17" s="101" t="s">
        <v>369</v>
      </c>
      <c r="HV17" s="101" t="s">
        <v>369</v>
      </c>
      <c r="HW17" s="101" t="s">
        <v>369</v>
      </c>
      <c r="HX17" s="101" t="s">
        <v>369</v>
      </c>
      <c r="HY17" s="101" t="s">
        <v>369</v>
      </c>
      <c r="HZ17" s="101" t="s">
        <v>369</v>
      </c>
      <c r="IA17" s="101" t="s">
        <v>369</v>
      </c>
      <c r="IB17" s="101" t="s">
        <v>369</v>
      </c>
      <c r="IC17" s="101" t="s">
        <v>369</v>
      </c>
      <c r="ID17" s="101" t="s">
        <v>369</v>
      </c>
      <c r="IE17" s="101" t="s">
        <v>369</v>
      </c>
      <c r="IF17" s="101" t="s">
        <v>369</v>
      </c>
      <c r="IG17" s="140">
        <f t="shared" si="100"/>
        <v>0.13541666666666663</v>
      </c>
      <c r="IH17" s="140">
        <f t="shared" si="17"/>
        <v>0.14583333333333326</v>
      </c>
      <c r="II17" s="140">
        <f t="shared" si="17"/>
        <v>0.15624999999999989</v>
      </c>
      <c r="IJ17" s="140">
        <f t="shared" si="17"/>
        <v>0.16145833333333337</v>
      </c>
      <c r="IK17" s="140">
        <f t="shared" si="17"/>
        <v>0.16666666666666663</v>
      </c>
      <c r="IL17" s="140">
        <f t="shared" si="17"/>
        <v>0.17187499999999989</v>
      </c>
      <c r="IM17" s="140">
        <f t="shared" si="17"/>
        <v>0.18749999999999989</v>
      </c>
      <c r="IN17" s="140">
        <f t="shared" si="17"/>
        <v>0.19270833333333326</v>
      </c>
      <c r="IO17" s="140">
        <f t="shared" si="17"/>
        <v>0.19791666666666663</v>
      </c>
      <c r="IP17" s="140">
        <f t="shared" si="101"/>
        <v>0.15624999999999989</v>
      </c>
      <c r="IQ17" s="140">
        <f t="shared" si="102"/>
        <v>0</v>
      </c>
      <c r="IR17" s="140">
        <f t="shared" si="103"/>
        <v>0.14583333333333326</v>
      </c>
      <c r="IS17" s="140">
        <f t="shared" si="17"/>
        <v>0.14583333333333326</v>
      </c>
      <c r="IT17" s="140">
        <f t="shared" si="17"/>
        <v>0.15624999999999989</v>
      </c>
      <c r="IU17" s="140">
        <f t="shared" si="17"/>
        <v>0.16145833333333337</v>
      </c>
      <c r="IV17" s="140">
        <f t="shared" si="17"/>
        <v>0.16666666666666663</v>
      </c>
      <c r="IW17" s="100">
        <f>VLOOKUP($C17,'Preços 18%'!$B:$G,6,0)*IF($M17="Positiva",HLOOKUP(IW$5,'Fatores PF (não CMED)'!$B$3:$P$15,MATCH("POSITIVA - POSITIVA",'Fatores PF (não CMED)'!$B$3:$B$15,0),0),IF($M17="Negativa",HLOOKUP(IW$5,'Fatores PF (não CMED)'!$B$3:$P$15,MATCH("NEGATIVA - NEGATIVA",'Fatores PF (não CMED)'!$B$3:$B$15,0),0),IF($M17="Neutra",HLOOKUP(IW$5,'Fatores PF (não CMED)'!$B$3:$P$15,MATCH("NEUTRA - NEUTRA",'Fatores PF (não CMED)'!$B$3:$B$15,0),0),"")))</f>
        <v>67.831190000000007</v>
      </c>
      <c r="IX17" s="100">
        <f>VLOOKUP($C17,'Preços 18%'!$B:$G,6,0)*IF($M17="Positiva",HLOOKUP(IX$5,'Fatores PF (não CMED)'!$B$3:$P$15,MATCH("POSITIVA - POSITIVA",'Fatores PF (não CMED)'!$B$3:$B$15,0),0),IF($M17="Negativa",HLOOKUP(IX$5,'Fatores PF (não CMED)'!$B$3:$P$15,MATCH("NEGATIVA - NEGATIVA",'Fatores PF (não CMED)'!$B$3:$B$15,0),0),IF($M17="Neutra",HLOOKUP(IX$5,'Fatores PF (não CMED)'!$B$3:$P$15,MATCH("NEUTRA - NEUTRA",'Fatores PF (não CMED)'!$B$3:$B$15,0),0),"")))</f>
        <v>78.384874999999994</v>
      </c>
      <c r="IY17" s="100">
        <f>VLOOKUP($C17,'Preços 18%'!$B:$G,6,0)*IF($M17="Positiva",HLOOKUP(IY$5,'Fatores PF (não CMED)'!$B$3:$P$15,MATCH("POSITIVA - POSITIVA",'Fatores PF (não CMED)'!$B$3:$B$15,0),0),IF($M17="Negativa",HLOOKUP(IY$5,'Fatores PF (não CMED)'!$B$3:$P$15,MATCH("NEGATIVA - NEGATIVA",'Fatores PF (não CMED)'!$B$3:$B$15,0),0),IF($M17="Neutra",HLOOKUP(IY$5,'Fatores PF (não CMED)'!$B$3:$P$15,MATCH("NEUTRA - NEUTRA",'Fatores PF (não CMED)'!$B$3:$B$15,0),0),"")))</f>
        <v>83.820880000000002</v>
      </c>
      <c r="IZ17" s="100">
        <f>VLOOKUP($C17,'Preços 18%'!$B:$G,6,0)*IF($M17="Positiva",HLOOKUP(IZ$5,'Fatores PF (não CMED)'!$B$3:$P$15,MATCH("POSITIVA - POSITIVA",'Fatores PF (não CMED)'!$B$3:$B$15,0),0),IF($M17="Negativa",HLOOKUP(IZ$5,'Fatores PF (não CMED)'!$B$3:$P$15,MATCH("NEGATIVA - NEGATIVA",'Fatores PF (não CMED)'!$B$3:$B$15,0),0),IF($M17="Neutra",HLOOKUP(IZ$5,'Fatores PF (não CMED)'!$B$3:$P$15,MATCH("NEUTRA - NEUTRA",'Fatores PF (não CMED)'!$B$3:$B$15,0),0),"")))</f>
        <v>84.406274999999994</v>
      </c>
      <c r="JA17" s="100">
        <f>VLOOKUP($C17,'Preços 18%'!$B:$G,6,0)*IF($M17="Positiva",HLOOKUP(JA$5,'Fatores PF (não CMED)'!$B$3:$P$15,MATCH("POSITIVA - POSITIVA",'Fatores PF (não CMED)'!$B$3:$B$15,0),0),IF($M17="Negativa",HLOOKUP(JA$5,'Fatores PF (não CMED)'!$B$3:$P$15,MATCH("NEGATIVA - NEGATIVA",'Fatores PF (não CMED)'!$B$3:$B$15,0),0),IF($M17="Neutra",HLOOKUP(JA$5,'Fatores PF (não CMED)'!$B$3:$P$15,MATCH("NEUTRA - NEUTRA",'Fatores PF (não CMED)'!$B$3:$B$15,0),0),"")))</f>
        <v>85</v>
      </c>
      <c r="JB17" s="100">
        <f>VLOOKUP($C17,'Preços 18%'!$B:$G,6,0)*IF($M17="Positiva",HLOOKUP(JB$5,'Fatores PF (não CMED)'!$B$3:$P$15,MATCH("POSITIVA - POSITIVA",'Fatores PF (não CMED)'!$B$3:$B$15,0),0),IF($M17="Negativa",HLOOKUP(JB$5,'Fatores PF (não CMED)'!$B$3:$P$15,MATCH("NEGATIVA - NEGATIVA",'Fatores PF (não CMED)'!$B$3:$B$15,0),0),IF($M17="Neutra",HLOOKUP(JB$5,'Fatores PF (não CMED)'!$B$3:$P$15,MATCH("NEUTRA - NEUTRA",'Fatores PF (não CMED)'!$B$3:$B$15,0),0),"")))</f>
        <v>86.212865000000008</v>
      </c>
      <c r="JC17" s="100">
        <f>VLOOKUP($C17,'Preços 18%'!$B:$G,6,0)*IF($M17="Positiva",HLOOKUP(JC$5,'Fatores PF (não CMED)'!$B$3:$P$15,MATCH("POSITIVA - POSITIVA",'Fatores PF (não CMED)'!$B$3:$B$15,0),0),IF($M17="Negativa",HLOOKUP(JC$5,'Fatores PF (não CMED)'!$B$3:$P$15,MATCH("NEGATIVA - NEGATIVA",'Fatores PF (não CMED)'!$B$3:$B$15,0),0),IF($M17="Neutra",HLOOKUP(JC$5,'Fatores PF (não CMED)'!$B$3:$P$15,MATCH("NEUTRA - NEUTRA",'Fatores PF (não CMED)'!$B$3:$B$15,0),0),"")))</f>
        <v>86.832345000000004</v>
      </c>
      <c r="JD17" s="100">
        <f>VLOOKUP($C17,'Preços 18%'!$B:$G,6,0)*IF($M17="Positiva",HLOOKUP(JD$5,'Fatores PF (não CMED)'!$B$3:$P$15,MATCH("POSITIVA - POSITIVA",'Fatores PF (não CMED)'!$B$3:$B$15,0),0),IF($M17="Negativa",HLOOKUP(JD$5,'Fatores PF (não CMED)'!$B$3:$P$15,MATCH("NEGATIVA - NEGATIVA",'Fatores PF (não CMED)'!$B$3:$B$15,0),0),IF($M17="Neutra",HLOOKUP(JD$5,'Fatores PF (não CMED)'!$B$3:$P$15,MATCH("NEUTRA - NEUTRA",'Fatores PF (não CMED)'!$B$3:$B$15,0),0),"")))</f>
        <v>87.460920000000002</v>
      </c>
      <c r="JE17" s="100">
        <f>VLOOKUP($C17,'Preços 18%'!$B:$G,6,0)*IF($M17="Positiva",HLOOKUP(JE$5,'Fatores PF (não CMED)'!$B$3:$P$15,MATCH("POSITIVA - POSITIVA",'Fatores PF (não CMED)'!$B$3:$B$15,0),0),IF($M17="Negativa",HLOOKUP(JE$5,'Fatores PF (não CMED)'!$B$3:$P$15,MATCH("NEGATIVA - NEGATIVA",'Fatores PF (não CMED)'!$B$3:$B$15,0),0),IF($M17="Neutra",HLOOKUP(JE$5,'Fatores PF (não CMED)'!$B$3:$P$15,MATCH("NEUTRA - NEUTRA",'Fatores PF (não CMED)'!$B$3:$B$15,0),0),"")))</f>
        <v>88.098604103529325</v>
      </c>
      <c r="JF17" s="100">
        <f>VLOOKUP($C17,'Preços 18%'!$B:$G,6,0)*IF($M17="Positiva",HLOOKUP(JF$5,'Fatores PF (não CMED)'!$B$3:$P$15,MATCH("POSITIVA - POSITIVA",'Fatores PF (não CMED)'!$B$3:$B$15,0),0),IF($M17="Negativa",HLOOKUP(JF$5,'Fatores PF (não CMED)'!$B$3:$P$15,MATCH("NEGATIVA - NEGATIVA",'Fatores PF (não CMED)'!$B$3:$B$15,0),0),IF($M17="Neutra",HLOOKUP(JF$5,'Fatores PF (não CMED)'!$B$3:$P$15,MATCH("NEUTRA - NEUTRA",'Fatores PF (não CMED)'!$B$3:$B$15,0),0),"")))</f>
        <v>88.745695000000012</v>
      </c>
      <c r="JG17" s="100">
        <f>VLOOKUP($C17,'Preços 18%'!$B:$G,6,0)*IF($M17="Positiva",HLOOKUP(JG$5,'Fatores PF (não CMED)'!$B$3:$P$15,MATCH("POSITIVA - POSITIVA",'Fatores PF (não CMED)'!$B$3:$B$15,0),0),IF($M17="Negativa",HLOOKUP(JG$5,'Fatores PF (não CMED)'!$B$3:$P$15,MATCH("NEGATIVA - NEGATIVA",'Fatores PF (não CMED)'!$B$3:$B$15,0),0),IF($M17="Neutra",HLOOKUP(JG$5,'Fatores PF (não CMED)'!$B$3:$P$15,MATCH("NEUTRA - NEUTRA",'Fatores PF (não CMED)'!$B$3:$B$15,0),0),"")))</f>
        <v>90.068889999999996</v>
      </c>
      <c r="JH17" s="100">
        <f>VLOOKUP($C17,'Preços 18%'!$B:$G,6,0)*IF($M17="Positiva",HLOOKUP(JH$5,'Fatores PF (não CMED)'!$B$3:$P$15,MATCH("POSITIVA - POSITIVA",'Fatores PF (não CMED)'!$B$3:$B$15,0),0),IF($M17="Negativa",HLOOKUP(JH$5,'Fatores PF (não CMED)'!$B$3:$P$15,MATCH("NEGATIVA - NEGATIVA",'Fatores PF (não CMED)'!$B$3:$B$15,0),0),IF($M17="Neutra",HLOOKUP(JH$5,'Fatores PF (não CMED)'!$B$3:$P$15,MATCH("NEUTRA - NEUTRA",'Fatores PF (não CMED)'!$B$3:$B$15,0),0),"")))</f>
        <v>90.745405000000005</v>
      </c>
      <c r="JI17" s="100">
        <f>VLOOKUP($C17,'Preços 18%'!$B:$G,6,0)*IF($M17="Positiva",HLOOKUP(JI$5,'Fatores PF (não CMED)'!$B$3:$P$15,MATCH("POSITIVA - POSITIVA",'Fatores PF (não CMED)'!$B$3:$B$15,0),0),IF($M17="Negativa",HLOOKUP(JI$5,'Fatores PF (não CMED)'!$B$3:$P$15,MATCH("NEGATIVA - NEGATIVA",'Fatores PF (não CMED)'!$B$3:$B$15,0),0),IF($M17="Neutra",HLOOKUP(JI$5,'Fatores PF (não CMED)'!$B$3:$P$15,MATCH("NEUTRA - NEUTRA",'Fatores PF (não CMED)'!$B$3:$B$15,0),0),"")))</f>
        <v>91.43220500000001</v>
      </c>
      <c r="JJ17" s="100">
        <f>VLOOKUP($C17,'Preços 18%'!$B:$G,6,0)*IF($M17="Positiva",HLOOKUP(JJ$5,'Fatores PF (não CMED)'!$B$3:$P$15,MATCH("POSITIVA - POSITIVA",'Fatores PF (não CMED)'!$B$3:$B$15,0),0),IF($M17="Negativa",HLOOKUP(JJ$5,'Fatores PF (não CMED)'!$B$3:$P$15,MATCH("NEGATIVA - POSITIVA",'Fatores PF (não CMED)'!$B$3:$B$15,0),0),IF($M17="Neutra",HLOOKUP(JJ$5,'Fatores PF (não CMED)'!$B$3:$P$15,MATCH("NEUTRA - POSITIVA",'Fatores PF (não CMED)'!$B$3:$B$15,0),0),"")))</f>
        <v>68.822204999999997</v>
      </c>
      <c r="JK17" s="100">
        <f>VLOOKUP($C17,'Preços 18%'!$B:$G,6,0)*IF($M17="Positiva",HLOOKUP(JK$5,'Fatores PF (não CMED)'!$B$3:$P$15,MATCH("POSITIVA - POSITIVA",'Fatores PF (não CMED)'!$B$3:$B$15,0),0),IF($M17="Negativa",HLOOKUP(JK$5,'Fatores PF (não CMED)'!$B$3:$P$15,MATCH("NEGATIVA - POSITIVA",'Fatores PF (não CMED)'!$B$3:$B$15,0),0),IF($M17="Neutra",HLOOKUP(JK$5,'Fatores PF (não CMED)'!$B$3:$P$15,MATCH("NEUTRA - POSITIVA",'Fatores PF (não CMED)'!$B$3:$B$15,0),0),"")))</f>
        <v>72.96808</v>
      </c>
      <c r="JL17" s="100">
        <f>VLOOKUP($C17,'Preços 18%'!$B:$G,6,0)*IF($M17="Positiva",HLOOKUP(JL$5,'Fatores PF (não CMED)'!$B$3:$P$15,MATCH("POSITIVA - POSITIVA",'Fatores PF (não CMED)'!$B$3:$B$15,0),0),IF($M17="Negativa",HLOOKUP(JL$5,'Fatores PF (não CMED)'!$B$3:$P$15,MATCH("NEGATIVA - POSITIVA",'Fatores PF (não CMED)'!$B$3:$B$15,0),0),IF($M17="Neutra",HLOOKUP(JL$5,'Fatores PF (não CMED)'!$B$3:$P$15,MATCH("NEUTRA - POSITIVA",'Fatores PF (não CMED)'!$B$3:$B$15,0),0),"")))</f>
        <v>73.410334999999989</v>
      </c>
      <c r="JM17" s="100">
        <f>VLOOKUP($C17,'Preços 18%'!$B:$G,6,0)*IF($M17="Positiva",HLOOKUP(JM$5,'Fatores PF (não CMED)'!$B$3:$P$15,MATCH("POSITIVA - POSITIVA",'Fatores PF (não CMED)'!$B$3:$B$15,0),0),IF($M17="Negativa",HLOOKUP(JM$5,'Fatores PF (não CMED)'!$B$3:$P$15,MATCH("NEGATIVA - POSITIVA",'Fatores PF (não CMED)'!$B$3:$B$15,0),0),IF($M17="Neutra",HLOOKUP(JM$5,'Fatores PF (não CMED)'!$B$3:$P$15,MATCH("NEUTRA - POSITIVA",'Fatores PF (não CMED)'!$B$3:$B$15,0),0),"")))</f>
        <v>73.857945000000001</v>
      </c>
      <c r="JN17" s="100">
        <f>VLOOKUP($C17,'Preços 18%'!$B:$G,6,0)*IF($M17="Positiva",HLOOKUP(JN$5,'Fatores PF (não CMED)'!$B$3:$P$15,MATCH("POSITIVA - POSITIVA",'Fatores PF (não CMED)'!$B$3:$B$15,0),0),IF($M17="Negativa",HLOOKUP(JN$5,'Fatores PF (não CMED)'!$B$3:$P$15,MATCH("NEGATIVA - POSITIVA",'Fatores PF (não CMED)'!$B$3:$B$15,0),0),IF($M17="Neutra",HLOOKUP(JN$5,'Fatores PF (não CMED)'!$B$3:$P$15,MATCH("NEUTRA - POSITIVA",'Fatores PF (não CMED)'!$B$3:$B$15,0),0),"")))</f>
        <v>74.769824999999997</v>
      </c>
      <c r="JO17" s="100">
        <f>VLOOKUP($C17,'Preços 18%'!$B:$G,6,0)*IF($M17="Positiva",HLOOKUP(JO$5,'Fatores PF (não CMED)'!$B$3:$P$15,MATCH("POSITIVA - POSITIVA",'Fatores PF (não CMED)'!$B$3:$B$15,0),0),IF($M17="Negativa",HLOOKUP(JO$5,'Fatores PF (não CMED)'!$B$3:$P$15,MATCH("NEGATIVA - POSITIVA",'Fatores PF (não CMED)'!$B$3:$B$15,0),0),IF($M17="Neutra",HLOOKUP(JO$5,'Fatores PF (não CMED)'!$B$3:$P$15,MATCH("NEUTRA - POSITIVA",'Fatores PF (não CMED)'!$B$3:$B$15,0),0),"")))</f>
        <v>75.234179999999995</v>
      </c>
      <c r="JP17" s="100">
        <f>VLOOKUP($C17,'Preços 18%'!$B:$G,6,0)*IF($M17="Positiva",HLOOKUP(JP$5,'Fatores PF (não CMED)'!$B$3:$P$15,MATCH("POSITIVA - POSITIVA",'Fatores PF (não CMED)'!$B$3:$B$15,0),0),IF($M17="Negativa",HLOOKUP(JP$5,'Fatores PF (não CMED)'!$B$3:$P$15,MATCH("NEGATIVA - POSITIVA",'Fatores PF (não CMED)'!$B$3:$B$15,0),0),IF($M17="Neutra",HLOOKUP(JP$5,'Fatores PF (não CMED)'!$B$3:$P$15,MATCH("NEUTRA - POSITIVA",'Fatores PF (não CMED)'!$B$3:$B$15,0),0),"")))</f>
        <v>75.704399999999993</v>
      </c>
      <c r="JQ17" s="100">
        <f>VLOOKUP($C17,'Preços 18%'!$B:$G,6,0)*IF($M17="Positiva",HLOOKUP(JQ$5,'Fatores PF (não CMED)'!$B$3:$P$15,MATCH("POSITIVA - POSITIVA",'Fatores PF (não CMED)'!$B$3:$B$15,0),0),IF($M17="Negativa",HLOOKUP(JQ$5,'Fatores PF (não CMED)'!$B$3:$P$15,MATCH("NEGATIVA - POSITIVA",'Fatores PF (não CMED)'!$B$3:$B$15,0),0),IF($M17="Neutra",HLOOKUP(JQ$5,'Fatores PF (não CMED)'!$B$3:$P$15,MATCH("NEUTRA - POSITIVA",'Fatores PF (não CMED)'!$B$3:$B$15,0),0),"")))</f>
        <v>76.662689999999998</v>
      </c>
      <c r="JR17" s="100">
        <f>VLOOKUP($C17,'Preços 18%'!$B:$G,6,0)*IF($M17="Positiva",HLOOKUP(JR$5,'Fatores PF (não CMED)'!$B$3:$P$15,MATCH("POSITIVA - POSITIVA",'Fatores PF (não CMED)'!$B$3:$B$15,0),0),IF($M17="Negativa",HLOOKUP(JR$5,'Fatores PF (não CMED)'!$B$3:$P$15,MATCH("NEGATIVA - POSITIVA",'Fatores PF (não CMED)'!$B$3:$B$15,0),0),IF($M17="Neutra",HLOOKUP(JR$5,'Fatores PF (não CMED)'!$B$3:$P$15,MATCH("NEUTRA - POSITIVA",'Fatores PF (não CMED)'!$B$3:$B$15,0),0),"")))</f>
        <v>77.645544999999998</v>
      </c>
      <c r="JS17" s="101" t="s">
        <v>369</v>
      </c>
      <c r="JT17" s="101" t="s">
        <v>369</v>
      </c>
      <c r="JU17" s="101" t="s">
        <v>369</v>
      </c>
      <c r="JV17" s="101" t="s">
        <v>369</v>
      </c>
      <c r="JW17" s="101" t="s">
        <v>369</v>
      </c>
      <c r="JX17" s="101" t="s">
        <v>369</v>
      </c>
      <c r="JY17" s="101" t="s">
        <v>369</v>
      </c>
      <c r="JZ17" s="101" t="s">
        <v>369</v>
      </c>
      <c r="KA17" s="101" t="s">
        <v>369</v>
      </c>
      <c r="KB17" s="101" t="s">
        <v>369</v>
      </c>
      <c r="KC17" s="101" t="s">
        <v>369</v>
      </c>
      <c r="KD17" s="101" t="s">
        <v>369</v>
      </c>
      <c r="KE17" s="101" t="s">
        <v>369</v>
      </c>
      <c r="KF17" s="101" t="s">
        <v>369</v>
      </c>
      <c r="KG17" s="101" t="s">
        <v>369</v>
      </c>
      <c r="KH17" s="101" t="s">
        <v>369</v>
      </c>
      <c r="KI17" s="101" t="s">
        <v>369</v>
      </c>
      <c r="KJ17" s="101" t="s">
        <v>369</v>
      </c>
      <c r="KK17" s="101" t="s">
        <v>369</v>
      </c>
      <c r="KL17" s="101" t="s">
        <v>369</v>
      </c>
      <c r="KM17" s="100" t="s">
        <v>369</v>
      </c>
      <c r="KN17" s="100" t="s">
        <v>369</v>
      </c>
      <c r="KO17" s="140" t="str">
        <f>IF(HLOOKUP(VLOOKUP(LEFT(KO$5,2),'%ICMS'!$B:$K,9,0),$IG$4:$IR$34,MATCH($C17,$C$4:$C$34,0),0)=FD17,"",FD17)</f>
        <v/>
      </c>
      <c r="KP17" s="140">
        <f>IF(HLOOKUP(VLOOKUP(LEFT(KP$5,2),'%ICMS'!$B:$K,9,0),$IG$4:$IR$34,MATCH($C17,$C$4:$C$34,0),0)=FE17,"",FE17)</f>
        <v>0.17187499999999989</v>
      </c>
      <c r="KQ17" s="140" t="str">
        <f>IF(HLOOKUP(VLOOKUP(LEFT(KQ$5,2),'%ICMS'!$B:$K,9,0),$IG$4:$IR$34,MATCH($C17,$C$4:$C$34,0),0)=FF17,"",FF17)</f>
        <v/>
      </c>
      <c r="KR17" s="140" t="str">
        <f>IF(HLOOKUP(VLOOKUP(LEFT(KR$5,2),'%ICMS'!$B:$K,9,0),$IG$4:$IR$34,MATCH($C17,$C$4:$C$34,0),0)=FG17,"",FG17)</f>
        <v/>
      </c>
      <c r="KS17" s="140" t="str">
        <f>IF(HLOOKUP(VLOOKUP(LEFT(KS$5,2),'%ICMS'!$B:$K,9,0),$IG$4:$IR$34,MATCH($C17,$C$4:$C$34,0),0)=FH17,"",FH17)</f>
        <v/>
      </c>
      <c r="KT17" s="140" t="str">
        <f>IF(HLOOKUP(VLOOKUP(LEFT(KT$5,2),'%ICMS'!$B:$K,9,0),$IG$4:$IR$34,MATCH($C17,$C$4:$C$34,0),0)=FI17,"",FI17)</f>
        <v/>
      </c>
      <c r="KU17" s="140" t="str">
        <f>IF(HLOOKUP(VLOOKUP(LEFT(KU$5,2),'%ICMS'!$B:$K,9,0),$IG$4:$IR$34,MATCH($C17,$C$4:$C$34,0),0)=FJ17,"",FJ17)</f>
        <v/>
      </c>
      <c r="KV17" s="140" t="str">
        <f>IF(HLOOKUP(VLOOKUP(LEFT(KV$5,2),'%ICMS'!$B:$K,9,0),$IG$4:$IR$34,MATCH($C17,$C$4:$C$34,0),0)=FK17,"",FK17)</f>
        <v/>
      </c>
      <c r="KW17" s="140" t="str">
        <f>IF(HLOOKUP(VLOOKUP(LEFT(KW$5,2),'%ICMS'!$B:$K,9,0),$IG$4:$IR$34,MATCH($C17,$C$4:$C$34,0),0)=FL17,"",FL17)</f>
        <v/>
      </c>
      <c r="KX17" s="140" t="str">
        <f>IF(HLOOKUP(VLOOKUP(LEFT(KX$5,2),'%ICMS'!$B:$K,9,0),$IG$4:$IR$34,MATCH($C17,$C$4:$C$34,0),0)=FM17,"",FM17)</f>
        <v/>
      </c>
      <c r="KY17" s="140" t="str">
        <f>IF(HLOOKUP(VLOOKUP(LEFT(KY$5,2),'%ICMS'!$B:$K,9,0),$IG$4:$IR$34,MATCH($C17,$C$4:$C$34,0),0)=FN17,"",FN17)</f>
        <v/>
      </c>
      <c r="KZ17" s="140" t="str">
        <f>IF(HLOOKUP(VLOOKUP(LEFT(KZ$5,2),'%ICMS'!$B:$K,9,0),$IG$4:$IR$34,MATCH($C17,$C$4:$C$34,0),0)=FO17,"",FO17)</f>
        <v/>
      </c>
      <c r="LA17" s="140" t="str">
        <f>IF(HLOOKUP(VLOOKUP(LEFT(LA$5,2),'%ICMS'!$B:$K,9,0),$IG$4:$IR$34,MATCH($C17,$C$4:$C$34,0),0)=FP17,"",FP17)</f>
        <v/>
      </c>
      <c r="LB17" s="140" t="str">
        <f>IF(HLOOKUP(VLOOKUP(LEFT(LB$5,2),'%ICMS'!$B:$K,9,0),$IG$4:$IR$34,MATCH($C17,$C$4:$C$34,0),0)=FQ17,"",FQ17)</f>
        <v/>
      </c>
      <c r="LC17" s="140" t="str">
        <f>IF(HLOOKUP(VLOOKUP(LEFT(LC$5,2),'%ICMS'!$B:$K,9,0),$IG$4:$IR$34,MATCH($C17,$C$4:$C$34,0),0)=FR17,"",FR17)</f>
        <v/>
      </c>
      <c r="LD17" s="140" t="str">
        <f>IF(HLOOKUP(VLOOKUP(LEFT(LD$5,2),'%ICMS'!$B:$K,9,0),$IG$4:$IR$34,MATCH($C17,$C$4:$C$34,0),0)=FS17,"",FS17)</f>
        <v/>
      </c>
      <c r="LE17" s="140" t="str">
        <f>IF(HLOOKUP(VLOOKUP(LEFT(LE$5,2),'%ICMS'!$B:$K,9,0),$IG$4:$IR$34,MATCH($C17,$C$4:$C$34,0),0)=FT17,"",FT17)</f>
        <v/>
      </c>
      <c r="LF17" s="140" t="str">
        <f>IF(HLOOKUP(VLOOKUP(LEFT(LF$5,2),'%ICMS'!$B:$K,9,0),$IG$4:$IR$34,MATCH($C17,$C$4:$C$34,0),0)=FU17,"",FU17)</f>
        <v/>
      </c>
      <c r="LG17" s="140" t="str">
        <f>IF(HLOOKUP(VLOOKUP(LEFT(LG$5,2),'%ICMS'!$B:$K,9,0),$IG$4:$IR$34,MATCH($C17,$C$4:$C$34,0),0)=FV17,"",FV17)</f>
        <v/>
      </c>
      <c r="LH17" s="140" t="str">
        <f>IF(HLOOKUP(VLOOKUP(LEFT(LH$5,2),'%ICMS'!$B:$K,9,0),$IG$4:$IR$34,MATCH($C17,$C$4:$C$34,0),0)=FW17,"",FW17)</f>
        <v/>
      </c>
      <c r="LI17" s="140" t="str">
        <f>IF(HLOOKUP(VLOOKUP(LEFT(LI$5,2),'%ICMS'!$B:$K,9,0),$IG$4:$IR$34,MATCH($C17,$C$4:$C$34,0),0)=FX17,"",FX17)</f>
        <v/>
      </c>
      <c r="LJ17" s="140" t="str">
        <f>IF(HLOOKUP(VLOOKUP(LEFT(LJ$5,2),'%ICMS'!$B:$K,9,0),$IG$4:$IR$34,MATCH($C17,$C$4:$C$34,0),0)=FY17,"",FY17)</f>
        <v/>
      </c>
      <c r="LK17" s="140" t="str">
        <f>IF(HLOOKUP(VLOOKUP(LEFT(LK$5,2),'%ICMS'!$B:$K,9,0),$IG$4:$IR$34,MATCH($C17,$C$4:$C$34,0),0)=FZ17,"",FZ17)</f>
        <v/>
      </c>
      <c r="LL17" s="140" t="str">
        <f>IF(HLOOKUP(VLOOKUP(LEFT(LL$5,2),'%ICMS'!$B:$K,9,0),$IG$4:$IR$34,MATCH($C17,$C$4:$C$34,0),0)=GA17,"",GA17)</f>
        <v/>
      </c>
      <c r="LM17" s="140" t="str">
        <f>IF(HLOOKUP(VLOOKUP(LEFT(LM$5,2),'%ICMS'!$B:$K,9,0),$IG$4:$IR$34,MATCH($C17,$C$4:$C$34,0),0)=GB17,"",GB17)</f>
        <v/>
      </c>
      <c r="LN17" s="140" t="str">
        <f>IF(HLOOKUP(VLOOKUP(LEFT(LN$5,2),'%ICMS'!$B:$K,9,0),$IG$4:$IR$34,MATCH($C17,$C$4:$C$34,0),0)=GC17,"",GC17)</f>
        <v/>
      </c>
      <c r="LO17" s="140" t="str">
        <f>IFERROR(IF(AND(VLOOKUP(LEFT(LO$5,2),'%ICMS'!$B$2:$I$29,8,0)=AY17,HLOOKUP(AY17,$IG$5:$IO$34,MATCH($C17,$C$5:$C$34,0),0)=GD17),"",GD17),GD17)</f>
        <v/>
      </c>
      <c r="LP17" s="101" t="str">
        <f>IF(VLOOKUP(LEFT($LP$5,2),'%ICMS'!$B$2:$I$29,8,0)=Y17,"",GE17)</f>
        <v/>
      </c>
      <c r="LQ17" s="101" t="str">
        <f>IF(VLOOKUP(LEFT($LQ$5,2),'%ICMS'!$B$2:$I$29,8,0)=Z17,"",GF17)</f>
        <v/>
      </c>
      <c r="LR17" s="101" t="str">
        <f>IF(VLOOKUP(LEFT($LR$5,2),'%ICMS'!$B$2:$I$29,8,0)=AA17,"",GG17)</f>
        <v/>
      </c>
      <c r="LS17" s="101" t="str">
        <f>IF(VLOOKUP(LEFT($LS$5,2),'%ICMS'!$B$2:$I$29,8,0)=AB17,"",GH17)</f>
        <v/>
      </c>
      <c r="LT17" s="101" t="str">
        <f>IF(VLOOKUP(LEFT($LT$5,2),'%ICMS'!$B$2:$I$29,8,0)=AC17,"",GI17)</f>
        <v/>
      </c>
      <c r="LU17" s="101" t="str">
        <f>IF(VLOOKUP(LEFT($LU$5,2),'%ICMS'!$B$2:$I$29,8,0)=AD17,"",GJ17)</f>
        <v/>
      </c>
      <c r="LV17" s="101" t="str">
        <f>IF(VLOOKUP(LEFT($LV$5,2),'%ICMS'!$B$2:$I$29,8,0)=AE17,"",GK17)</f>
        <v/>
      </c>
      <c r="LW17" s="101" t="str">
        <f>IF(VLOOKUP(LEFT($LW$5,2),'%ICMS'!$B$2:$I$29,8,0)=AF17,"",GL17)</f>
        <v/>
      </c>
      <c r="LX17" s="101" t="str">
        <f>IF(VLOOKUP(LEFT($LX$5,2),'%ICMS'!$B$2:$I$29,8,0)=AG17,"",GM17)</f>
        <v/>
      </c>
      <c r="LY17" s="101" t="str">
        <f>IF(VLOOKUP(LEFT($LY$5,2),'%ICMS'!$B$2:$I$29,8,0)=AH17,"",GN17)</f>
        <v/>
      </c>
      <c r="LZ17" s="101" t="str">
        <f>IF(VLOOKUP(LEFT($LZ$5,2),'%ICMS'!$B$2:$I$29,8,0)=AI17,"",GO17)</f>
        <v/>
      </c>
      <c r="MA17" s="101" t="str">
        <f>IF(VLOOKUP(LEFT($MA$5,2),'%ICMS'!$B$2:$I$29,8,0)=AJ17,"",GP17)</f>
        <v/>
      </c>
      <c r="MB17" s="101" t="str">
        <f>IF(VLOOKUP(LEFT($MB$5,2),'%ICMS'!$B$2:$I$29,8,0)=AK17,"",GQ17)</f>
        <v/>
      </c>
      <c r="MC17" s="101" t="str">
        <f>IF(VLOOKUP(LEFT($MC$5,2),'%ICMS'!$B$2:$I$29,8,0)=AL17,"",GR17)</f>
        <v/>
      </c>
      <c r="MD17" s="101" t="str">
        <f>IF(VLOOKUP(LEFT($MD$5,2),'%ICMS'!$B$2:$I$29,8,0)=AM17,"",GS17)</f>
        <v/>
      </c>
      <c r="ME17" s="101" t="str">
        <f>IF(VLOOKUP(LEFT($ME$5,2),'%ICMS'!$B$2:$I$29,8,0)=AN17,"",GT17)</f>
        <v/>
      </c>
      <c r="MF17" s="101" t="str">
        <f>IF(VLOOKUP(LEFT($MF$5,2),'%ICMS'!$B$2:$I$29,8,0)=AO17,"",GU17)</f>
        <v/>
      </c>
      <c r="MG17" s="101" t="str">
        <f>IF(VLOOKUP(LEFT($MG$5,2),'%ICMS'!$B$2:$I$29,8,0)=AP17,"",GV17)</f>
        <v/>
      </c>
      <c r="MH17" s="101" t="str">
        <f>IF(VLOOKUP(LEFT($MH$5,2),'%ICMS'!$B$2:$I$29,8,0)=AQ17,"",GW17)</f>
        <v/>
      </c>
      <c r="MI17" s="101" t="str">
        <f>IF(VLOOKUP(LEFT($MI$5,2),'%ICMS'!$B$2:$I$29,8,0)=AR17,"",GX17)</f>
        <v/>
      </c>
      <c r="MJ17" s="101" t="str">
        <f>IF(VLOOKUP(LEFT($MJ$5,2),'%ICMS'!$B$2:$I$29,8,0)=AS17,"",GY17)</f>
        <v/>
      </c>
      <c r="MK17" s="101" t="str">
        <f>IF(VLOOKUP(LEFT($MK$5,2),'%ICMS'!$B$2:$I$29,8,0)=AT17,"",GZ17)</f>
        <v/>
      </c>
      <c r="ML17" s="101" t="str">
        <f>IF(VLOOKUP(LEFT($ML$5,2),'%ICMS'!$B$2:$I$29,8,0)=AU17,"",HA17)</f>
        <v/>
      </c>
      <c r="MM17" s="101" t="str">
        <f>IF(VLOOKUP(LEFT($MM$5,2),'%ICMS'!$B$2:$I$29,8,0)=AV17,"",HB17)</f>
        <v/>
      </c>
      <c r="MN17" s="101" t="str">
        <f>IF(VLOOKUP(LEFT($MN$5,2),'%ICMS'!$B$2:$I$29,8,0)=AW17,"",HC17)</f>
        <v/>
      </c>
      <c r="MO17" s="101" t="str">
        <f>IF(VLOOKUP(LEFT($MO$5,2),'%ICMS'!$B$2:$I$29,8,0)=AX17,"",HD17)</f>
        <v/>
      </c>
      <c r="MP17" s="101" t="str">
        <f>IF(VLOOKUP(LEFT($MP$5,2),'%ICMS'!$B$2:$I$29,8,0)=AY17,"",HE17)</f>
        <v/>
      </c>
      <c r="MQ17" s="101" t="str">
        <f>IF(VLOOKUP(LEFT($MQ$5,2),'%ICMS'!$B$2:$I$29,8,0)=Y17,"",HF17)</f>
        <v/>
      </c>
      <c r="MR17" s="101" t="str">
        <f>IF(VLOOKUP(LEFT($MR$5,2),'%ICMS'!$B$2:$I$29,8,0)=Z17,"",HG17)</f>
        <v/>
      </c>
      <c r="MS17" s="101" t="str">
        <f>IF(VLOOKUP(LEFT($MS$5,2),'%ICMS'!$B$2:$I$29,8,0)=AA17,"",HH17)</f>
        <v/>
      </c>
      <c r="MT17" s="101" t="str">
        <f>IF(VLOOKUP(LEFT($MT$5,2),'%ICMS'!$B$2:$I$29,8,0)=AB17,"",HI17)</f>
        <v/>
      </c>
      <c r="MU17" s="101" t="str">
        <f>IF(VLOOKUP(LEFT($MU$5,2),'%ICMS'!$B$2:$I$29,8,0)=AC17,"",HJ17)</f>
        <v/>
      </c>
      <c r="MV17" s="101" t="str">
        <f>IF(VLOOKUP(LEFT($MV$5,2),'%ICMS'!$B$2:$I$29,8,0)=AD17,"",HK17)</f>
        <v/>
      </c>
      <c r="MW17" s="101" t="str">
        <f>IF(VLOOKUP(LEFT($MW$5,2),'%ICMS'!$B$2:$I$29,8,0)=AE17,"",HL17)</f>
        <v/>
      </c>
      <c r="MX17" s="101" t="str">
        <f>IF(VLOOKUP(LEFT($MX$5,2),'%ICMS'!$B$2:$I$29,8,0)=AF17,"",HM17)</f>
        <v/>
      </c>
      <c r="MY17" s="101" t="str">
        <f>IF(VLOOKUP(LEFT($MY$5,2),'%ICMS'!$B$2:$I$29,8,0)=AG17,"",HN17)</f>
        <v/>
      </c>
      <c r="MZ17" s="101" t="str">
        <f>IF(VLOOKUP(LEFT($MZ$5,2),'%ICMS'!$B$2:$I$29,8,0)=AH17,"",HO17)</f>
        <v/>
      </c>
      <c r="NA17" s="101" t="str">
        <f>IF(VLOOKUP(LEFT($NA$5,2),'%ICMS'!$B$2:$I$29,8,0)=AI17,"",HP17)</f>
        <v/>
      </c>
      <c r="NB17" s="101" t="str">
        <f>IF(VLOOKUP(LEFT($NB$5,2),'%ICMS'!$B$2:$I$29,8,0)=AJ17,"",HQ17)</f>
        <v/>
      </c>
      <c r="NC17" s="101" t="str">
        <f>IF(VLOOKUP(LEFT($NC$5,2),'%ICMS'!$B$2:$I$29,8,0)=AK17,"",HR17)</f>
        <v/>
      </c>
      <c r="ND17" s="101" t="str">
        <f>IF(VLOOKUP(LEFT($ND$5,2),'%ICMS'!$B$2:$I$29,8,0)=AL17,"",HS17)</f>
        <v/>
      </c>
      <c r="NE17" s="101" t="str">
        <f>IF(VLOOKUP(LEFT($NE$5,2),'%ICMS'!$B$2:$I$29,8,0)=AM17,"",HT17)</f>
        <v/>
      </c>
      <c r="NF17" s="101" t="str">
        <f>IF(VLOOKUP(LEFT($NF$5,2),'%ICMS'!$B$2:$I$29,8,0)=AN17,"",HU17)</f>
        <v/>
      </c>
      <c r="NG17" s="101" t="str">
        <f>IF(VLOOKUP(LEFT($NG$5,2),'%ICMS'!$B$2:$I$29,8,0)=AO17,"",HV17)</f>
        <v/>
      </c>
      <c r="NH17" s="101" t="str">
        <f>IF(VLOOKUP(LEFT($NH$5,2),'%ICMS'!$B$2:$I$29,8,0)=AP17,"",HW17)</f>
        <v/>
      </c>
      <c r="NI17" s="101" t="str">
        <f>IF(VLOOKUP(LEFT($NI$5,2),'%ICMS'!$B$2:$I$29,8,0)=AQ17,"",HX17)</f>
        <v/>
      </c>
      <c r="NJ17" s="101" t="str">
        <f>IF(VLOOKUP(LEFT($NJ$5,2),'%ICMS'!$B$2:$I$29,8,0)=AR17,"",HY17)</f>
        <v/>
      </c>
      <c r="NK17" s="101" t="str">
        <f>IF(VLOOKUP(LEFT($NK$5,2),'%ICMS'!$B$2:$I$29,8,0)=AS17,"",HZ17)</f>
        <v/>
      </c>
      <c r="NL17" s="101" t="str">
        <f>IF(VLOOKUP(LEFT($NL$5,2),'%ICMS'!$B$2:$I$29,8,0)=AT17,"",IA17)</f>
        <v/>
      </c>
      <c r="NM17" s="101" t="str">
        <f>IF(VLOOKUP(LEFT($NM$5,2),'%ICMS'!$B$2:$I$29,8,0)=AU17,"",IB17)</f>
        <v/>
      </c>
      <c r="NN17" s="101" t="str">
        <f>IF(VLOOKUP(LEFT($NN$5,2),'%ICMS'!$B$2:$I$29,8,0)=AV17,"",IC17)</f>
        <v/>
      </c>
      <c r="NO17" s="101" t="str">
        <f>IF(FB17="PMPF",U17,IF(VLOOKUP(LEFT($NO$5,2),'%ICMS'!$B$2:$I$29,8,0)=AW17,"",ID17))</f>
        <v/>
      </c>
      <c r="NP17" s="101" t="str">
        <f>IF(VLOOKUP(LEFT($NP$5,2),'%ICMS'!$B$2:$I$29,8,0)=AX17,"",IE17)</f>
        <v/>
      </c>
      <c r="NQ17" s="101" t="str">
        <f>IF(VLOOKUP(LEFT($NQ$5,2),'%ICMS'!$B$2:$I$29,8,0)=AY17,"",IF17)</f>
        <v/>
      </c>
      <c r="NT17" s="139">
        <v>0.08</v>
      </c>
      <c r="NU17" s="101">
        <f t="shared" si="18"/>
        <v>66.922736456250007</v>
      </c>
      <c r="NV17" s="101">
        <f t="shared" si="19"/>
        <v>67.120124001376425</v>
      </c>
      <c r="NW17" s="101">
        <f t="shared" si="20"/>
        <v>67.053371999999996</v>
      </c>
      <c r="NX17" s="101">
        <f t="shared" si="21"/>
        <v>66.795833333333334</v>
      </c>
      <c r="NY17" s="101">
        <f t="shared" si="22"/>
        <v>67.120124001376425</v>
      </c>
      <c r="NZ17" s="101">
        <f t="shared" si="23"/>
        <v>67.053371999999996</v>
      </c>
      <c r="OA17" s="101">
        <f t="shared" si="24"/>
        <v>66.672524966666671</v>
      </c>
      <c r="OB17" s="101">
        <f t="shared" si="25"/>
        <v>66.672524966666671</v>
      </c>
      <c r="OC17" s="101">
        <f t="shared" si="26"/>
        <v>66.922736456250007</v>
      </c>
      <c r="OD17" s="101">
        <f t="shared" si="27"/>
        <v>67.469347939583344</v>
      </c>
      <c r="OE17" s="101">
        <f t="shared" si="28"/>
        <v>78.2</v>
      </c>
      <c r="OF17" s="101">
        <f t="shared" si="29"/>
        <v>66.672524966666671</v>
      </c>
      <c r="OG17" s="101">
        <f t="shared" si="30"/>
        <v>66.672524966666671</v>
      </c>
      <c r="OH17" s="101">
        <f t="shared" si="31"/>
        <v>66.922736456250007</v>
      </c>
      <c r="OI17" s="101">
        <f t="shared" si="32"/>
        <v>67.053371999999996</v>
      </c>
      <c r="OJ17" s="101">
        <f t="shared" si="33"/>
        <v>67.120124001376425</v>
      </c>
      <c r="OK17" s="101">
        <f t="shared" si="34"/>
        <v>67.397368505208348</v>
      </c>
      <c r="OL17" s="101">
        <f t="shared" si="35"/>
        <v>66.987536153125006</v>
      </c>
      <c r="OM17" s="101">
        <f t="shared" si="36"/>
        <v>67.326495275000013</v>
      </c>
      <c r="ON17" s="101">
        <f t="shared" si="37"/>
        <v>67.053371999999996</v>
      </c>
      <c r="OO17" s="101">
        <f t="shared" si="38"/>
        <v>66.987536153125006</v>
      </c>
      <c r="OP17" s="101">
        <f t="shared" si="39"/>
        <v>67.053371999999996</v>
      </c>
      <c r="OQ17" s="101">
        <f t="shared" si="40"/>
        <v>66.672524966666671</v>
      </c>
      <c r="OR17" s="101">
        <f t="shared" si="41"/>
        <v>66.672524966666671</v>
      </c>
      <c r="OS17" s="101">
        <f t="shared" si="42"/>
        <v>67.053371999999996</v>
      </c>
      <c r="OT17" s="101">
        <f t="shared" si="43"/>
        <v>66.795833333333334</v>
      </c>
      <c r="OU17" s="101">
        <f t="shared" si="44"/>
        <v>67.053371999999996</v>
      </c>
      <c r="OV17" s="101">
        <f t="shared" si="104"/>
        <v>0</v>
      </c>
      <c r="OW17" s="101">
        <f t="shared" si="45"/>
        <v>0</v>
      </c>
      <c r="OX17" s="101">
        <f t="shared" si="46"/>
        <v>0</v>
      </c>
      <c r="OY17" s="101">
        <f t="shared" si="47"/>
        <v>0</v>
      </c>
      <c r="OZ17" s="101">
        <f t="shared" si="48"/>
        <v>0</v>
      </c>
      <c r="PA17" s="101">
        <f t="shared" si="49"/>
        <v>0</v>
      </c>
      <c r="PB17" s="101">
        <f t="shared" si="50"/>
        <v>0</v>
      </c>
      <c r="PC17" s="101">
        <f t="shared" si="51"/>
        <v>0</v>
      </c>
      <c r="PD17" s="101">
        <f t="shared" si="52"/>
        <v>0</v>
      </c>
      <c r="PE17" s="101">
        <f t="shared" si="53"/>
        <v>0</v>
      </c>
      <c r="PF17" s="101">
        <f t="shared" si="54"/>
        <v>0</v>
      </c>
      <c r="PG17" s="101">
        <f t="shared" si="55"/>
        <v>0</v>
      </c>
      <c r="PH17" s="101">
        <f t="shared" si="56"/>
        <v>0</v>
      </c>
      <c r="PI17" s="101">
        <f t="shared" si="57"/>
        <v>0</v>
      </c>
      <c r="PJ17" s="101">
        <f t="shared" si="58"/>
        <v>0</v>
      </c>
      <c r="PK17" s="101">
        <f t="shared" si="59"/>
        <v>0</v>
      </c>
      <c r="PL17" s="101">
        <f t="shared" si="60"/>
        <v>0</v>
      </c>
      <c r="PM17" s="101">
        <f t="shared" si="61"/>
        <v>0</v>
      </c>
      <c r="PN17" s="101">
        <f t="shared" si="62"/>
        <v>0</v>
      </c>
      <c r="PO17" s="101">
        <f t="shared" si="63"/>
        <v>0</v>
      </c>
      <c r="PP17" s="101">
        <f t="shared" si="64"/>
        <v>0</v>
      </c>
      <c r="PQ17" s="101">
        <f t="shared" si="65"/>
        <v>0</v>
      </c>
      <c r="PR17" s="101">
        <f t="shared" si="66"/>
        <v>0</v>
      </c>
      <c r="PS17" s="101">
        <f t="shared" si="67"/>
        <v>0</v>
      </c>
      <c r="PT17" s="101">
        <f t="shared" si="68"/>
        <v>0</v>
      </c>
      <c r="PU17" s="101">
        <f t="shared" si="69"/>
        <v>0</v>
      </c>
      <c r="PV17" s="101">
        <f t="shared" si="70"/>
        <v>0</v>
      </c>
      <c r="PW17" s="101">
        <f t="shared" si="71"/>
        <v>0</v>
      </c>
      <c r="PX17" s="101">
        <f t="shared" si="72"/>
        <v>0</v>
      </c>
      <c r="PY17" s="101">
        <f t="shared" si="73"/>
        <v>0</v>
      </c>
      <c r="PZ17" s="101">
        <f t="shared" si="74"/>
        <v>0</v>
      </c>
      <c r="QA17" s="101">
        <f t="shared" si="75"/>
        <v>0</v>
      </c>
      <c r="QB17" s="101">
        <f t="shared" si="76"/>
        <v>0</v>
      </c>
      <c r="QC17" s="101">
        <f t="shared" si="77"/>
        <v>0</v>
      </c>
      <c r="QD17" s="101">
        <f t="shared" si="78"/>
        <v>0</v>
      </c>
      <c r="QE17" s="101">
        <f t="shared" si="79"/>
        <v>0</v>
      </c>
      <c r="QF17" s="101">
        <f t="shared" si="80"/>
        <v>0</v>
      </c>
      <c r="QG17" s="101">
        <f t="shared" si="81"/>
        <v>4.6450800000000037</v>
      </c>
      <c r="QH17" s="101">
        <f t="shared" si="82"/>
        <v>13.031827795653335</v>
      </c>
      <c r="QI17" s="101">
        <f t="shared" si="83"/>
        <v>0</v>
      </c>
      <c r="QJ17" s="101">
        <f t="shared" si="84"/>
        <v>0</v>
      </c>
      <c r="QK17" s="101">
        <f t="shared" si="85"/>
        <v>0</v>
      </c>
      <c r="QL17" s="101">
        <f t="shared" si="86"/>
        <v>0</v>
      </c>
      <c r="QM17" s="101">
        <f t="shared" si="87"/>
        <v>0</v>
      </c>
      <c r="QN17" s="101">
        <f t="shared" si="88"/>
        <v>0</v>
      </c>
      <c r="QO17" s="101">
        <f t="shared" si="89"/>
        <v>0</v>
      </c>
      <c r="QP17" s="101">
        <f t="shared" si="90"/>
        <v>0</v>
      </c>
      <c r="QQ17" s="101">
        <f t="shared" si="91"/>
        <v>0</v>
      </c>
      <c r="QR17" s="101">
        <f t="shared" si="92"/>
        <v>0</v>
      </c>
      <c r="QS17" s="101">
        <f t="shared" si="93"/>
        <v>0</v>
      </c>
      <c r="QT17" s="101">
        <f t="shared" si="94"/>
        <v>0</v>
      </c>
      <c r="QU17" s="101">
        <f t="shared" si="95"/>
        <v>0</v>
      </c>
      <c r="QV17" s="101">
        <f t="shared" si="96"/>
        <v>0</v>
      </c>
      <c r="QW17" s="101">
        <f t="shared" si="97"/>
        <v>0</v>
      </c>
      <c r="QX17" s="101">
        <f t="shared" si="105"/>
        <v>66.922736456250007</v>
      </c>
      <c r="QY17" s="101">
        <f t="shared" si="232"/>
        <v>67.120124001376425</v>
      </c>
      <c r="QZ17" s="101">
        <f t="shared" si="233"/>
        <v>67.053371999999996</v>
      </c>
      <c r="RA17" s="101">
        <f t="shared" si="234"/>
        <v>66.795833333333334</v>
      </c>
      <c r="RB17" s="101">
        <f t="shared" si="235"/>
        <v>67.120124001376425</v>
      </c>
      <c r="RC17" s="101">
        <f t="shared" si="236"/>
        <v>67.053371999999996</v>
      </c>
      <c r="RD17" s="101">
        <f t="shared" si="237"/>
        <v>66.672524966666671</v>
      </c>
      <c r="RE17" s="101">
        <f t="shared" si="238"/>
        <v>66.672524966666671</v>
      </c>
      <c r="RF17" s="101">
        <f t="shared" si="239"/>
        <v>66.922736456250007</v>
      </c>
      <c r="RG17" s="101">
        <f t="shared" si="240"/>
        <v>67.469347939583344</v>
      </c>
      <c r="RH17" s="101">
        <f t="shared" si="241"/>
        <v>82.84508000000001</v>
      </c>
      <c r="RI17" s="101">
        <f t="shared" si="242"/>
        <v>79.704352762320013</v>
      </c>
      <c r="RJ17" s="101">
        <f t="shared" si="243"/>
        <v>66.672524966666671</v>
      </c>
      <c r="RK17" s="101">
        <f t="shared" si="244"/>
        <v>66.922736456250007</v>
      </c>
      <c r="RL17" s="101">
        <f t="shared" si="245"/>
        <v>67.053371999999996</v>
      </c>
      <c r="RM17" s="101">
        <f t="shared" si="246"/>
        <v>67.120124001376425</v>
      </c>
      <c r="RN17" s="101">
        <f t="shared" si="247"/>
        <v>67.397368505208348</v>
      </c>
      <c r="RO17" s="101">
        <f t="shared" si="248"/>
        <v>66.987536153125006</v>
      </c>
      <c r="RP17" s="101">
        <f t="shared" si="249"/>
        <v>67.326495275000013</v>
      </c>
      <c r="RQ17" s="101">
        <f t="shared" si="250"/>
        <v>67.053371999999996</v>
      </c>
      <c r="RR17" s="101">
        <f t="shared" si="251"/>
        <v>66.987536153125006</v>
      </c>
      <c r="RS17" s="101">
        <f t="shared" si="252"/>
        <v>67.053371999999996</v>
      </c>
      <c r="RT17" s="101">
        <f t="shared" si="226"/>
        <v>66.672524966666671</v>
      </c>
      <c r="RU17" s="101">
        <f t="shared" si="227"/>
        <v>66.672524966666671</v>
      </c>
      <c r="RV17" s="101">
        <f t="shared" si="228"/>
        <v>67.053371999999996</v>
      </c>
      <c r="RW17" s="101">
        <f t="shared" si="229"/>
        <v>66.795833333333334</v>
      </c>
      <c r="RX17" s="101">
        <f t="shared" si="230"/>
        <v>67.053371999999996</v>
      </c>
      <c r="RY17" s="101">
        <f t="shared" si="106"/>
        <v>69.832420650000017</v>
      </c>
      <c r="RZ17" s="210">
        <f>GF17-GF17*FE17-(GF17-GF17*FE17)*BA17</f>
        <v>70.038390262305825</v>
      </c>
      <c r="SA17" s="101">
        <f t="shared" si="108"/>
        <v>69.968736000000007</v>
      </c>
      <c r="SB17" s="101">
        <f t="shared" si="109"/>
        <v>69.7</v>
      </c>
      <c r="SC17" s="101">
        <f t="shared" si="110"/>
        <v>70.038390262305825</v>
      </c>
      <c r="SD17" s="101">
        <f t="shared" si="111"/>
        <v>69.968736000000007</v>
      </c>
      <c r="SE17" s="101">
        <f t="shared" si="112"/>
        <v>69.571330400000008</v>
      </c>
      <c r="SF17" s="101">
        <f t="shared" si="113"/>
        <v>69.571330400000008</v>
      </c>
      <c r="SG17" s="101">
        <f t="shared" si="114"/>
        <v>69.832420650000017</v>
      </c>
      <c r="SH17" s="101">
        <f t="shared" si="115"/>
        <v>70.402797850000013</v>
      </c>
      <c r="SI17" s="101">
        <f t="shared" si="116"/>
        <v>69.7</v>
      </c>
      <c r="SJ17" s="101">
        <f t="shared" si="117"/>
        <v>69.571330400000008</v>
      </c>
      <c r="SK17" s="101">
        <f t="shared" si="118"/>
        <v>69.571330400000008</v>
      </c>
      <c r="SL17" s="101">
        <f t="shared" si="119"/>
        <v>69.832420650000017</v>
      </c>
      <c r="SM17" s="101">
        <f t="shared" si="120"/>
        <v>69.968736000000007</v>
      </c>
      <c r="SN17" s="101">
        <f t="shared" si="121"/>
        <v>70.038390262305825</v>
      </c>
      <c r="SO17" s="101">
        <f t="shared" si="122"/>
        <v>70.327688875000007</v>
      </c>
      <c r="SP17" s="101">
        <f t="shared" si="123"/>
        <v>69.900037725000004</v>
      </c>
      <c r="SQ17" s="101">
        <f t="shared" si="124"/>
        <v>70.253734200000011</v>
      </c>
      <c r="SR17" s="101">
        <f t="shared" si="125"/>
        <v>69.968736000000007</v>
      </c>
      <c r="SS17" s="101">
        <f t="shared" si="126"/>
        <v>69.900037725000004</v>
      </c>
      <c r="ST17" s="101">
        <f t="shared" si="127"/>
        <v>69.968736000000007</v>
      </c>
      <c r="SU17" s="101">
        <f t="shared" si="128"/>
        <v>69.571330400000008</v>
      </c>
      <c r="SV17" s="101">
        <f t="shared" si="129"/>
        <v>69.571330400000008</v>
      </c>
      <c r="SW17" s="101">
        <f t="shared" si="130"/>
        <v>69.968736000000007</v>
      </c>
      <c r="SX17" s="101">
        <f t="shared" si="131"/>
        <v>69.7</v>
      </c>
      <c r="SY17" s="101">
        <f t="shared" si="132"/>
        <v>69.968736000000007</v>
      </c>
    </row>
    <row r="18" spans="1:519" s="112" customFormat="1" ht="15" customHeight="1" x14ac:dyDescent="0.2">
      <c r="A18" s="12" t="s">
        <v>99</v>
      </c>
      <c r="B18" s="12" t="s">
        <v>17</v>
      </c>
      <c r="C18" s="15">
        <v>100331647</v>
      </c>
      <c r="D18" s="133" t="s">
        <v>753</v>
      </c>
      <c r="E18" s="15" t="s">
        <v>175</v>
      </c>
      <c r="F18" s="15" t="s">
        <v>754</v>
      </c>
      <c r="G18" s="15"/>
      <c r="H18" s="15"/>
      <c r="I18" s="143"/>
      <c r="J18" s="15"/>
      <c r="K18" s="144" t="s">
        <v>133</v>
      </c>
      <c r="L18" s="15" t="s">
        <v>56</v>
      </c>
      <c r="M18" s="15" t="s">
        <v>19</v>
      </c>
      <c r="N18" s="136" t="s">
        <v>57</v>
      </c>
      <c r="O18" s="128" t="s">
        <v>142</v>
      </c>
      <c r="P18" s="136">
        <v>1</v>
      </c>
      <c r="Q18" s="136" t="s">
        <v>20</v>
      </c>
      <c r="R18" s="136" t="s">
        <v>21</v>
      </c>
      <c r="S18" s="137">
        <v>0.12</v>
      </c>
      <c r="T18" s="138">
        <v>0</v>
      </c>
      <c r="U18" s="168" t="s">
        <v>369</v>
      </c>
      <c r="V18" s="139">
        <v>0.1057</v>
      </c>
      <c r="W18" s="131">
        <v>9.0399999999999994E-2</v>
      </c>
      <c r="X18" s="139"/>
      <c r="Y18" s="139">
        <v>0.19</v>
      </c>
      <c r="Z18" s="139">
        <v>0.20499999999999999</v>
      </c>
      <c r="AA18" s="139">
        <v>0.2</v>
      </c>
      <c r="AB18" s="139">
        <v>0.18</v>
      </c>
      <c r="AC18" s="139">
        <v>0.20499999999999999</v>
      </c>
      <c r="AD18" s="139">
        <v>0.2</v>
      </c>
      <c r="AE18" s="139">
        <v>0.17</v>
      </c>
      <c r="AF18" s="139">
        <v>0.17</v>
      </c>
      <c r="AG18" s="139">
        <v>0.19</v>
      </c>
      <c r="AH18" s="139">
        <v>0.23</v>
      </c>
      <c r="AI18" s="139">
        <v>0.18</v>
      </c>
      <c r="AJ18" s="139">
        <v>0.17</v>
      </c>
      <c r="AK18" s="139">
        <v>0.17</v>
      </c>
      <c r="AL18" s="139">
        <v>0.19</v>
      </c>
      <c r="AM18" s="139">
        <v>0.2</v>
      </c>
      <c r="AN18" s="139">
        <v>0.20499999999999999</v>
      </c>
      <c r="AO18" s="139">
        <v>0.22500000000000001</v>
      </c>
      <c r="AP18" s="139">
        <v>0.19500000000000001</v>
      </c>
      <c r="AQ18" s="139">
        <v>0.22</v>
      </c>
      <c r="AR18" s="139">
        <v>0.2</v>
      </c>
      <c r="AS18" s="139">
        <v>0.19500000000000001</v>
      </c>
      <c r="AT18" s="139">
        <v>0.2</v>
      </c>
      <c r="AU18" s="139">
        <v>0.17</v>
      </c>
      <c r="AV18" s="139">
        <v>0.17</v>
      </c>
      <c r="AW18" s="139">
        <v>0.2</v>
      </c>
      <c r="AX18" s="139">
        <v>0.18</v>
      </c>
      <c r="AY18" s="139">
        <v>0.2</v>
      </c>
      <c r="AZ18" s="139">
        <v>0.04</v>
      </c>
      <c r="BA18" s="131">
        <v>0.04</v>
      </c>
      <c r="BB18" s="139">
        <v>0.04</v>
      </c>
      <c r="BC18" s="139">
        <v>0.04</v>
      </c>
      <c r="BD18" s="139">
        <v>0.04</v>
      </c>
      <c r="BE18" s="139">
        <v>0.04</v>
      </c>
      <c r="BF18" s="139">
        <v>0.04</v>
      </c>
      <c r="BG18" s="139">
        <v>0.04</v>
      </c>
      <c r="BH18" s="139">
        <v>0.04</v>
      </c>
      <c r="BI18" s="139">
        <v>0.04</v>
      </c>
      <c r="BJ18" s="139">
        <v>0.18</v>
      </c>
      <c r="BK18" s="139">
        <v>0.04</v>
      </c>
      <c r="BL18" s="139">
        <v>0.04</v>
      </c>
      <c r="BM18" s="139">
        <v>0.04</v>
      </c>
      <c r="BN18" s="139">
        <v>0.04</v>
      </c>
      <c r="BO18" s="139">
        <v>0.04</v>
      </c>
      <c r="BP18" s="139">
        <v>0.04</v>
      </c>
      <c r="BQ18" s="139">
        <v>0.04</v>
      </c>
      <c r="BR18" s="139">
        <v>0.04</v>
      </c>
      <c r="BS18" s="139">
        <v>0.04</v>
      </c>
      <c r="BT18" s="139">
        <v>0.04</v>
      </c>
      <c r="BU18" s="139">
        <v>0.04</v>
      </c>
      <c r="BV18" s="139">
        <v>0.04</v>
      </c>
      <c r="BW18" s="139">
        <v>0.04</v>
      </c>
      <c r="BX18" s="139">
        <v>0.04</v>
      </c>
      <c r="BY18" s="139">
        <v>0.04</v>
      </c>
      <c r="BZ18" s="139">
        <v>0.04</v>
      </c>
      <c r="CA18" s="131" t="s">
        <v>369</v>
      </c>
      <c r="CB18" s="131" t="s">
        <v>369</v>
      </c>
      <c r="CC18" s="131" t="s">
        <v>369</v>
      </c>
      <c r="CD18" s="131" t="s">
        <v>369</v>
      </c>
      <c r="CE18" s="131" t="s">
        <v>369</v>
      </c>
      <c r="CF18" s="131" t="s">
        <v>369</v>
      </c>
      <c r="CG18" s="131" t="s">
        <v>369</v>
      </c>
      <c r="CH18" s="131" t="s">
        <v>369</v>
      </c>
      <c r="CI18" s="131" t="s">
        <v>369</v>
      </c>
      <c r="CJ18" s="131" t="s">
        <v>369</v>
      </c>
      <c r="CK18" s="131">
        <v>0.18</v>
      </c>
      <c r="CL18" s="131">
        <v>0.17</v>
      </c>
      <c r="CM18" s="131" t="s">
        <v>369</v>
      </c>
      <c r="CN18" s="131" t="s">
        <v>369</v>
      </c>
      <c r="CO18" s="131" t="s">
        <v>369</v>
      </c>
      <c r="CP18" s="131" t="s">
        <v>369</v>
      </c>
      <c r="CQ18" s="131" t="s">
        <v>369</v>
      </c>
      <c r="CR18" s="131" t="s">
        <v>369</v>
      </c>
      <c r="CS18" s="131" t="s">
        <v>369</v>
      </c>
      <c r="CT18" s="131" t="s">
        <v>369</v>
      </c>
      <c r="CU18" s="131" t="s">
        <v>369</v>
      </c>
      <c r="CV18" s="131" t="s">
        <v>369</v>
      </c>
      <c r="CW18" s="131" t="s">
        <v>369</v>
      </c>
      <c r="CX18" s="131" t="s">
        <v>369</v>
      </c>
      <c r="CY18" s="131" t="s">
        <v>369</v>
      </c>
      <c r="CZ18" s="139" t="s">
        <v>369</v>
      </c>
      <c r="DA18" s="131" t="s">
        <v>369</v>
      </c>
      <c r="DB18" s="139" t="s">
        <v>369</v>
      </c>
      <c r="DC18" s="139" t="s">
        <v>369</v>
      </c>
      <c r="DD18" s="139" t="s">
        <v>369</v>
      </c>
      <c r="DE18" s="139" t="s">
        <v>369</v>
      </c>
      <c r="DF18" s="139" t="s">
        <v>369</v>
      </c>
      <c r="DG18" s="139" t="s">
        <v>369</v>
      </c>
      <c r="DH18" s="139" t="s">
        <v>369</v>
      </c>
      <c r="DI18" s="139" t="s">
        <v>369</v>
      </c>
      <c r="DJ18" s="139" t="s">
        <v>369</v>
      </c>
      <c r="DK18" s="139" t="s">
        <v>369</v>
      </c>
      <c r="DL18" s="139">
        <v>0.33</v>
      </c>
      <c r="DM18" s="139">
        <v>0.19750000000000001</v>
      </c>
      <c r="DN18" s="139" t="s">
        <v>369</v>
      </c>
      <c r="DO18" s="139" t="s">
        <v>369</v>
      </c>
      <c r="DP18" s="139" t="s">
        <v>369</v>
      </c>
      <c r="DQ18" s="139" t="s">
        <v>369</v>
      </c>
      <c r="DR18" s="139" t="s">
        <v>369</v>
      </c>
      <c r="DS18" s="139" t="s">
        <v>369</v>
      </c>
      <c r="DT18" s="139" t="s">
        <v>369</v>
      </c>
      <c r="DU18" s="139" t="s">
        <v>369</v>
      </c>
      <c r="DV18" s="139" t="s">
        <v>369</v>
      </c>
      <c r="DW18" s="139" t="s">
        <v>369</v>
      </c>
      <c r="DX18" s="139" t="s">
        <v>369</v>
      </c>
      <c r="DY18" s="139" t="s">
        <v>369</v>
      </c>
      <c r="DZ18" s="139" t="s">
        <v>369</v>
      </c>
      <c r="EA18" s="139" t="s">
        <v>369</v>
      </c>
      <c r="EB18" s="139" t="s">
        <v>369</v>
      </c>
      <c r="EC18" s="139" t="str">
        <f t="shared" ref="EC18" si="253">IF(DB18="N/A","N/A",IF(DB18="PMC","PMC",IF(DB18="PMPF","PMPF",((1+DB18)*(1-AZ18)/(1-CA18))-1)))</f>
        <v>N/A</v>
      </c>
      <c r="ED18" s="139" t="str">
        <f t="shared" ref="ED18" si="254">IF(DC18="N/A","N/A",IF(DC18="PMC","PMC",IF(DC18="PMPF","PMPF",((1+DC18)*(1-BA18)/(1-CB18))-1)))</f>
        <v>N/A</v>
      </c>
      <c r="EE18" s="139" t="str">
        <f t="shared" ref="EE18" si="255">IF(DD18="N/A","N/A",IF(DD18="PMC","PMC",IF(DD18="PMPF","PMPF",((1+DD18)*(1-BB18)/(1-CC18))-1)))</f>
        <v>N/A</v>
      </c>
      <c r="EF18" s="139" t="str">
        <f t="shared" ref="EF18" si="256">IF(DE18="N/A","N/A",IF(DE18="PMC","PMC",IF(DE18="PMPF","PMPF",((1+DE18)*(1-BC18)/(1-CD18))-1)))</f>
        <v>N/A</v>
      </c>
      <c r="EG18" s="139" t="str">
        <f t="shared" ref="EG18" si="257">IF(DF18="N/A","N/A",IF(DF18="PMC","PMC",IF(DF18="PMPF","PMPF",((1+DF18)*(1-BD18)/(1-CE18))-1)))</f>
        <v>N/A</v>
      </c>
      <c r="EH18" s="139" t="str">
        <f t="shared" ref="EH18" si="258">IF(DG18="N/A","N/A",IF(DG18="PMC","PMC",IF(DG18="PMPF","PMPF",((1+DG18)*(1-BE18)/(1-CF18))-1)))</f>
        <v>N/A</v>
      </c>
      <c r="EI18" s="139" t="str">
        <f t="shared" ref="EI18" si="259">IF(DH18="N/A","N/A",IF(DH18="PMC","PMC",IF(DH18="PMPF","PMPF",((1+DH18)*(1-BF18)/(1-CG18))-1)))</f>
        <v>N/A</v>
      </c>
      <c r="EJ18" s="139" t="str">
        <f t="shared" ref="EJ18" si="260">IF(DI18="N/A","N/A",IF(DI18="PMC","PMC",IF(DI18="PMPF","PMPF",((1+DI18)*(1-BG18)/(1-CH18))-1)))</f>
        <v>N/A</v>
      </c>
      <c r="EK18" s="139" t="str">
        <f t="shared" ref="EK18" si="261">IF(DJ18="N/A","N/A",IF(DJ18="PMC","PMC",IF(DJ18="PMPF","PMPF",((1+DJ18)*(1-BH18)/(1-CI18))-1)))</f>
        <v>N/A</v>
      </c>
      <c r="EL18" s="139" t="str">
        <f t="shared" ref="EL18" si="262">IF(DK18="N/A","N/A",IF(DK18="PMC","PMC",IF(DK18="PMPF","PMPF",((1+DK18)*(1-BI18)/(1-CJ18))-1)))</f>
        <v>N/A</v>
      </c>
      <c r="EM18" s="139">
        <f t="shared" ref="EM18" si="263">IF(DL18="N/A","N/A",IF(DL18="PMC","PMC",IF(DL18="PMPF","PMPF",((1+DL18)*(1-BJ18)/(1-CK18))-1)))</f>
        <v>0.33000000000000029</v>
      </c>
      <c r="EN18" s="139">
        <f t="shared" ref="EN18" si="264">IF(DM18="N/A","N/A",IF(DM18="PMC","PMC",IF(DM18="PMPF","PMPF",((1+DM18)*(1-BK18)/(1-CL18))-1)))</f>
        <v>0.38506024096385549</v>
      </c>
      <c r="EO18" s="139" t="str">
        <f t="shared" ref="EO18" si="265">DN18</f>
        <v>N/A</v>
      </c>
      <c r="EP18" s="139" t="str">
        <f t="shared" ref="EP18" si="266">IF(DO18="N/A","N/A",IF(DO18="PMC","PMC",IF(DO18="PMPF","PMPF",((1+DO18)*(1-BM18)/(1-CN18))-1)))</f>
        <v>N/A</v>
      </c>
      <c r="EQ18" s="139" t="str">
        <f t="shared" ref="EQ18" si="267">IF(DP18="N/A","N/A",IF(DP18="PMC","PMC",IF(DP18="PMPF","PMPF",((1+DP18)*(1-BN18)/(1-CO18))-1)))</f>
        <v>N/A</v>
      </c>
      <c r="ER18" s="131" t="str">
        <f>DQ18</f>
        <v>N/A</v>
      </c>
      <c r="ES18" s="139" t="str">
        <f t="shared" ref="ES18" si="268">IF(DR18="N/A","N/A",IF(DR18="PMC","PMC",IF(DR18="PMPF","PMPF",((1+DR18)*(1-BP18)/(1-CQ18))-1)))</f>
        <v>N/A</v>
      </c>
      <c r="ET18" s="139" t="str">
        <f t="shared" ref="ET18" si="269">IF(DS18="N/A","N/A",IF(DS18="PMC","PMC",IF(DS18="PMPF","PMPF",((1+DS18)*(1-BQ18)/(1-CR18))-1)))</f>
        <v>N/A</v>
      </c>
      <c r="EU18" s="139" t="str">
        <f t="shared" ref="EU18" si="270">IF(DT18="N/A","N/A",IF(DT18="PMC","PMC",IF(DT18="PMPF","PMPF",((1+DT18)*(1-BR18)/(1-CS18))-1)))</f>
        <v>N/A</v>
      </c>
      <c r="EV18" s="139" t="str">
        <f t="shared" ref="EV18" si="271">IF(DU18="N/A","N/A",IF(DU18="PMC","PMC",IF(DU18="PMPF","PMPF",((1+DU18)*(1-BS18)/(1-CT18))-1)))</f>
        <v>N/A</v>
      </c>
      <c r="EW18" s="139" t="str">
        <f t="shared" ref="EW18" si="272">IF(DV18="N/A","N/A",IF(DV18="PMC","PMC",IF(DV18="PMPF","PMPF",((1+DV18)*(1-BT18)/(1-CU18))-1)))</f>
        <v>N/A</v>
      </c>
      <c r="EX18" s="139" t="str">
        <f t="shared" ref="EX18" si="273">IF(DW18="N/A","N/A",IF(DW18="PMC","PMC",IF(DW18="PMPF","PMPF",((1+DW18)*(1-BU18)/(1-CV18))-1)))</f>
        <v>N/A</v>
      </c>
      <c r="EY18" s="139" t="str">
        <f t="shared" ref="EY18" si="274">IF(DX18="N/A","N/A",IF(DX18="PMC","PMC",IF(DX18="PMPF","PMPF",((1+DX18)*(1-BV18)/(1-CW18))-1)))</f>
        <v>N/A</v>
      </c>
      <c r="EZ18" s="139" t="str">
        <f t="shared" ref="EZ18" si="275">IF(DY18="N/A","N/A",IF(DY18="PMC","PMC",IF(DY18="PMPF","PMPF",((1+DY18)*(1-BW18)/(1-CX18))-1)))</f>
        <v>N/A</v>
      </c>
      <c r="FA18" s="139" t="str">
        <f t="shared" ref="FA18" si="276">IF(DZ18="N/A","N/A",IF(DZ18="PMC","PMC",IF(DZ18="PMPF","PMPF",((1+DZ18)*(1-BX18)/(1-CY18))-1)))</f>
        <v>N/A</v>
      </c>
      <c r="FB18" s="139" t="str">
        <f t="shared" ref="FB18" si="277">IF(EA18="N/A","N/A",IF(EA18="PMC","PMC",IF(EA18="PMPF","PMPF",((1+EA18)*(1-BY18)/(1-CZ18))-1)))</f>
        <v>N/A</v>
      </c>
      <c r="FC18" s="139" t="str">
        <f t="shared" ref="FC18" si="278">IF(EB18="N/A","N/A",IF(EB18="PMC","PMC",IF(EB18="PMPF","PMPF",((1+EB18)*(1-BZ18)/(1-DA18))-1)))</f>
        <v>N/A</v>
      </c>
      <c r="FD18" s="140">
        <f t="shared" ref="FD18" si="279">1-((1-Y18)/(1-AZ18))</f>
        <v>0.15624999999999989</v>
      </c>
      <c r="FE18" s="140">
        <f t="shared" ref="FE18" si="280">1-((1-Z18)/(1-BA18))</f>
        <v>0.17187499999999989</v>
      </c>
      <c r="FF18" s="140">
        <f t="shared" ref="FF18" si="281">1-((1-AA18)/(1-BB18))</f>
        <v>0.16666666666666663</v>
      </c>
      <c r="FG18" s="140">
        <f t="shared" ref="FG18" si="282">1-((1-AB18)/(1-BC18))</f>
        <v>0.14583333333333326</v>
      </c>
      <c r="FH18" s="140">
        <f t="shared" ref="FH18" si="283">1-((1-AC18)/(1-BD18))</f>
        <v>0.17187499999999989</v>
      </c>
      <c r="FI18" s="140">
        <f t="shared" ref="FI18" si="284">1-((1-AD18)/(1-BE18))</f>
        <v>0.16666666666666663</v>
      </c>
      <c r="FJ18" s="140">
        <f t="shared" ref="FJ18" si="285">1-((1-AE18)/(1-BF18))</f>
        <v>0.13541666666666663</v>
      </c>
      <c r="FK18" s="140">
        <f t="shared" ref="FK18" si="286">1-((1-AF18)/(1-BG18))</f>
        <v>0.13541666666666663</v>
      </c>
      <c r="FL18" s="140">
        <f t="shared" ref="FL18" si="287">1-((1-AG18)/(1-BH18))</f>
        <v>0.15624999999999989</v>
      </c>
      <c r="FM18" s="140">
        <f t="shared" ref="FM18" si="288">1-((1-AH18)/(1-BI18))</f>
        <v>0.19791666666666663</v>
      </c>
      <c r="FN18" s="140">
        <f t="shared" ref="FN18" si="289">1-((1-AI18)/(1-BJ18))</f>
        <v>0</v>
      </c>
      <c r="FO18" s="140">
        <f t="shared" ref="FO18" si="290">1-((1-AJ18)/(1-BK18))</f>
        <v>0.13541666666666663</v>
      </c>
      <c r="FP18" s="140">
        <f t="shared" ref="FP18" si="291">1-((1-AK18)/(1-BL18))</f>
        <v>0.13541666666666663</v>
      </c>
      <c r="FQ18" s="140">
        <f t="shared" ref="FQ18" si="292">1-((1-AL18)/(1-BM18))</f>
        <v>0.15624999999999989</v>
      </c>
      <c r="FR18" s="140">
        <f t="shared" ref="FR18" si="293">1-((1-AM18)/(1-BN18))</f>
        <v>0.16666666666666663</v>
      </c>
      <c r="FS18" s="140">
        <f t="shared" ref="FS18" si="294">1-((1-AN18)/(1-BO18))</f>
        <v>0.17187499999999989</v>
      </c>
      <c r="FT18" s="140">
        <f t="shared" ref="FT18" si="295">1-((1-AO18)/(1-BP18))</f>
        <v>0.19270833333333326</v>
      </c>
      <c r="FU18" s="140">
        <f t="shared" ref="FU18" si="296">1-((1-AP18)/(1-BQ18))</f>
        <v>0.16145833333333337</v>
      </c>
      <c r="FV18" s="140">
        <f t="shared" ref="FV18" si="297">1-((1-AQ18)/(1-BR18))</f>
        <v>0.18749999999999989</v>
      </c>
      <c r="FW18" s="140">
        <f t="shared" ref="FW18" si="298">1-((1-AR18)/(1-BS18))</f>
        <v>0.16666666666666663</v>
      </c>
      <c r="FX18" s="140">
        <f t="shared" ref="FX18" si="299">1-((1-AS18)/(1-BT18))</f>
        <v>0.16145833333333337</v>
      </c>
      <c r="FY18" s="140">
        <f t="shared" ref="FY18" si="300">1-((1-AT18)/(1-BU18))</f>
        <v>0.16666666666666663</v>
      </c>
      <c r="FZ18" s="140">
        <f t="shared" ref="FZ18" si="301">1-((1-AU18)/(1-BV18))</f>
        <v>0.13541666666666663</v>
      </c>
      <c r="GA18" s="140">
        <f t="shared" ref="GA18" si="302">1-((1-AV18)/(1-BW18))</f>
        <v>0.13541666666666663</v>
      </c>
      <c r="GB18" s="140">
        <f t="shared" ref="GB18" si="303">1-((1-AW18)/(1-BX18))</f>
        <v>0.16666666666666663</v>
      </c>
      <c r="GC18" s="140">
        <f t="shared" ref="GC18" si="304">1-((1-AX18)/(1-BY18))</f>
        <v>0.14583333333333326</v>
      </c>
      <c r="GD18" s="140">
        <f t="shared" ref="GD18" si="305">1-((1-AY18)/(1-BZ18))</f>
        <v>0.16666666666666663</v>
      </c>
      <c r="GE18" s="101">
        <f>VLOOKUP($C18,'Preços 18%'!$B:$G,6,0)*IF($M18="Positiva",HLOOKUP(Y18,'Fatores PF (não CMED)'!$B$3:$P$15,MATCH("POSITIVA - POSITIVA",'Fatores PF (não CMED)'!$B$3:$B$15,0),0),IF($M18="Negativa",HLOOKUP(Y18,'Fatores PF (não CMED)'!$B$3:$P$15,MATCH("NEGATIVA - NEGATIVA",'Fatores PF (não CMED)'!$B$3:$B$15,0),0),IF($M18="Neutra",HLOOKUP(Y18,'Fatores PF (não CMED)'!$B$3:$P$15,MATCH("NEUTRA - NEUTRA",'Fatores PF (não CMED)'!$B$3:$B$15,0),0),"")))</f>
        <v>91.973912920000018</v>
      </c>
      <c r="GF18" s="101">
        <f>VLOOKUP($C18,'Preços 18%'!$B:$G,6,0)*IF($M18="Positiva",HLOOKUP(Z18,'Fatores PF (não CMED)'!$B$3:$P$15,MATCH("POSITIVA - POSITIVA",'Fatores PF (não CMED)'!$B$3:$B$15,0),0),IF($M18="Negativa",HLOOKUP(Z18,'Fatores PF (não CMED)'!$B$3:$P$15,MATCH("NEGATIVA - NEGATIVA",'Fatores PF (não CMED)'!$B$3:$B$15,0),0),IF($M18="Neutra",HLOOKUP(Z18,'Fatores PF (não CMED)'!$B$3:$P$15,MATCH("NEUTRA - NEUTRA",'Fatores PF (não CMED)'!$B$3:$B$15,0),0),"")))</f>
        <v>93.985663765976938</v>
      </c>
      <c r="GG18" s="101">
        <f>VLOOKUP($C18,'Preços 18%'!$B:$G,6,0)*IF($M18="Positiva",HLOOKUP(AA18,'Fatores PF (não CMED)'!$B$3:$P$15,MATCH("POSITIVA - POSITIVA",'Fatores PF (não CMED)'!$B$3:$B$15,0),0),IF($M18="Negativa",HLOOKUP(AA18,'Fatores PF (não CMED)'!$B$3:$P$15,MATCH("NEGATIVA - NEGATIVA",'Fatores PF (não CMED)'!$B$3:$B$15,0),0),IF($M18="Neutra",HLOOKUP(AA18,'Fatores PF (não CMED)'!$B$3:$P$15,MATCH("NEUTRA - NEUTRA",'Fatores PF (não CMED)'!$B$3:$B$15,0),0),"")))</f>
        <v>93.30536736000002</v>
      </c>
      <c r="GH18" s="101">
        <f>VLOOKUP($C18,'Preços 18%'!$B:$G,6,0)*IF($M18="Positiva",HLOOKUP(AB18,'Fatores PF (não CMED)'!$B$3:$P$15,MATCH("POSITIVA - POSITIVA",'Fatores PF (não CMED)'!$B$3:$B$15,0),0),IF($M18="Negativa",HLOOKUP(AB18,'Fatores PF (não CMED)'!$B$3:$P$15,MATCH("NEGATIVA - NEGATIVA",'Fatores PF (não CMED)'!$B$3:$B$15,0),0),IF($M18="Neutra",HLOOKUP(AB18,'Fatores PF (não CMED)'!$B$3:$P$15,MATCH("NEUTRA - NEUTRA",'Fatores PF (não CMED)'!$B$3:$B$15,0),0),"")))</f>
        <v>90.68</v>
      </c>
      <c r="GI18" s="101">
        <f>VLOOKUP($C18,'Preços 18%'!$B:$G,6,0)*IF($M18="Positiva",HLOOKUP(AC18,'Fatores PF (não CMED)'!$B$3:$P$15,MATCH("POSITIVA - POSITIVA",'Fatores PF (não CMED)'!$B$3:$B$15,0),0),IF($M18="Negativa",HLOOKUP(AC18,'Fatores PF (não CMED)'!$B$3:$P$15,MATCH("NEGATIVA - NEGATIVA",'Fatores PF (não CMED)'!$B$3:$B$15,0),0),IF($M18="Neutra",HLOOKUP(AC18,'Fatores PF (não CMED)'!$B$3:$P$15,MATCH("NEUTRA - NEUTRA",'Fatores PF (não CMED)'!$B$3:$B$15,0),0),"")))</f>
        <v>93.985663765976938</v>
      </c>
      <c r="GJ18" s="101">
        <f>VLOOKUP($C18,'Preços 18%'!$B:$G,6,0)*IF($M18="Positiva",HLOOKUP(AD18,'Fatores PF (não CMED)'!$B$3:$P$15,MATCH("POSITIVA - POSITIVA",'Fatores PF (não CMED)'!$B$3:$B$15,0),0),IF($M18="Negativa",HLOOKUP(AD18,'Fatores PF (não CMED)'!$B$3:$P$15,MATCH("NEGATIVA - NEGATIVA",'Fatores PF (não CMED)'!$B$3:$B$15,0),0),IF($M18="Neutra",HLOOKUP(AD18,'Fatores PF (não CMED)'!$B$3:$P$15,MATCH("NEUTRA - NEUTRA",'Fatores PF (não CMED)'!$B$3:$B$15,0),0),"")))</f>
        <v>93.30536736000002</v>
      </c>
      <c r="GK18" s="101">
        <f>VLOOKUP($C18,'Preços 18%'!$B:$G,6,0)*IF($M18="Positiva",HLOOKUP(AE18,'Fatores PF (não CMED)'!$B$3:$P$15,MATCH("POSITIVA - POSITIVA",'Fatores PF (não CMED)'!$B$3:$B$15,0),0),IF($M18="Negativa",HLOOKUP(AE18,'Fatores PF (não CMED)'!$B$3:$P$15,MATCH("NEGATIVA - NEGATIVA",'Fatores PF (não CMED)'!$B$3:$B$15,0),0),IF($M18="Neutra",HLOOKUP(AE18,'Fatores PF (não CMED)'!$B$3:$P$15,MATCH("NEUTRA - NEUTRA",'Fatores PF (não CMED)'!$B$3:$B$15,0),0),"")))</f>
        <v>89.422087040000008</v>
      </c>
      <c r="GL18" s="101">
        <f>VLOOKUP($C18,'Preços 18%'!$B:$G,6,0)*IF($M18="Positiva",HLOOKUP(AF18,'Fatores PF (não CMED)'!$B$3:$P$15,MATCH("POSITIVA - POSITIVA",'Fatores PF (não CMED)'!$B$3:$B$15,0),0),IF($M18="Negativa",HLOOKUP(AF18,'Fatores PF (não CMED)'!$B$3:$P$15,MATCH("NEGATIVA - NEGATIVA",'Fatores PF (não CMED)'!$B$3:$B$15,0),0),IF($M18="Neutra",HLOOKUP(AF18,'Fatores PF (não CMED)'!$B$3:$P$15,MATCH("NEUTRA - NEUTRA",'Fatores PF (não CMED)'!$B$3:$B$15,0),0),"")))</f>
        <v>89.422087040000008</v>
      </c>
      <c r="GM18" s="101">
        <f>VLOOKUP($C18,'Preços 18%'!$B:$G,6,0)*IF($M18="Positiva",HLOOKUP(AG18,'Fatores PF (não CMED)'!$B$3:$P$15,MATCH("POSITIVA - POSITIVA",'Fatores PF (não CMED)'!$B$3:$B$15,0),0),IF($M18="Negativa",HLOOKUP(AG18,'Fatores PF (não CMED)'!$B$3:$P$15,MATCH("NEGATIVA - NEGATIVA",'Fatores PF (não CMED)'!$B$3:$B$15,0),0),IF($M18="Neutra",HLOOKUP(AG18,'Fatores PF (não CMED)'!$B$3:$P$15,MATCH("NEUTRA - NEUTRA",'Fatores PF (não CMED)'!$B$3:$B$15,0),0),"")))</f>
        <v>91.973912920000018</v>
      </c>
      <c r="GN18" s="101">
        <f>VLOOKUP($C18,'Preços 18%'!$B:$G,6,0)*IF($M18="Positiva",HLOOKUP(AH18,'Fatores PF (não CMED)'!$B$3:$P$15,MATCH("POSITIVA - POSITIVA",'Fatores PF (não CMED)'!$B$3:$B$15,0),0),IF($M18="Negativa",HLOOKUP(AH18,'Fatores PF (não CMED)'!$B$3:$P$15,MATCH("NEGATIVA - NEGATIVA",'Fatores PF (não CMED)'!$B$3:$B$15,0),0),IF($M18="Neutra",HLOOKUP(AH18,'Fatores PF (não CMED)'!$B$3:$P$15,MATCH("NEUTRA - NEUTRA",'Fatores PF (não CMED)'!$B$3:$B$15,0),0),"")))</f>
        <v>97.542027640000015</v>
      </c>
      <c r="GO18" s="101">
        <f>VLOOKUP($C18,'Preços 18%'!$B:$G,6,0)*IF($M18="Positiva",HLOOKUP(AI18,'Fatores PF (não CMED)'!$B$3:$P$15,MATCH("POSITIVA - POSITIVA",'Fatores PF (não CMED)'!$B$3:$B$15,0),0),IF($M18="Negativa",HLOOKUP(AI18,'Fatores PF (não CMED)'!$B$3:$P$15,MATCH("NEGATIVA - NEGATIVA",'Fatores PF (não CMED)'!$B$3:$B$15,0),0),IF($M18="Neutra",HLOOKUP(AI18,'Fatores PF (não CMED)'!$B$3:$P$15,MATCH("NEUTRA - NEUTRA",'Fatores PF (não CMED)'!$B$3:$B$15,0),0),"")))</f>
        <v>90.68</v>
      </c>
      <c r="GP18" s="101">
        <f>VLOOKUP($C18,'Preços 18%'!$B:$G,6,0)*IF($M18="Positiva",HLOOKUP(AJ18,'Fatores PF (não CMED)'!$B$3:$P$15,MATCH("POSITIVA - POSITIVA",'Fatores PF (não CMED)'!$B$3:$B$15,0),0),IF($M18="Negativa",HLOOKUP(AJ18,'Fatores PF (não CMED)'!$B$3:$P$15,MATCH("NEGATIVA - NEGATIVA",'Fatores PF (não CMED)'!$B$3:$B$15,0),0),IF($M18="Neutra",HLOOKUP(AJ18,'Fatores PF (não CMED)'!$B$3:$P$15,MATCH("NEUTRA - NEUTRA",'Fatores PF (não CMED)'!$B$3:$B$15,0),0),"")))</f>
        <v>89.422087040000008</v>
      </c>
      <c r="GQ18" s="101">
        <f>VLOOKUP($C18,'Preços 18%'!$B:$G,6,0)*IF($M18="Positiva",HLOOKUP(AK18,'Fatores PF (não CMED)'!$B$3:$P$15,MATCH("POSITIVA - POSITIVA",'Fatores PF (não CMED)'!$B$3:$B$15,0),0),IF($M18="Negativa",HLOOKUP(AK18,'Fatores PF (não CMED)'!$B$3:$P$15,MATCH("NEGATIVA - NEGATIVA",'Fatores PF (não CMED)'!$B$3:$B$15,0),0),IF($M18="Neutra",HLOOKUP(AK18,'Fatores PF (não CMED)'!$B$3:$P$15,MATCH("NEUTRA - NEUTRA",'Fatores PF (não CMED)'!$B$3:$B$15,0),0),"")))</f>
        <v>89.422087040000008</v>
      </c>
      <c r="GR18" s="101">
        <f>VLOOKUP($C18,'Preços 18%'!$B:$G,6,0)*IF($M18="Positiva",HLOOKUP(AL18,'Fatores PF (não CMED)'!$B$3:$P$15,MATCH("POSITIVA - POSITIVA",'Fatores PF (não CMED)'!$B$3:$B$15,0),0),IF($M18="Negativa",HLOOKUP(AL18,'Fatores PF (não CMED)'!$B$3:$P$15,MATCH("NEGATIVA - NEGATIVA",'Fatores PF (não CMED)'!$B$3:$B$15,0),0),IF($M18="Neutra",HLOOKUP(AL18,'Fatores PF (não CMED)'!$B$3:$P$15,MATCH("NEUTRA - NEUTRA",'Fatores PF (não CMED)'!$B$3:$B$15,0),0),"")))</f>
        <v>91.973912920000018</v>
      </c>
      <c r="GS18" s="101">
        <f>VLOOKUP($C18,'Preços 18%'!$B:$G,6,0)*IF($M18="Positiva",HLOOKUP(AM18,'Fatores PF (não CMED)'!$B$3:$P$15,MATCH("POSITIVA - POSITIVA",'Fatores PF (não CMED)'!$B$3:$B$15,0),0),IF($M18="Negativa",HLOOKUP(AM18,'Fatores PF (não CMED)'!$B$3:$P$15,MATCH("NEGATIVA - NEGATIVA",'Fatores PF (não CMED)'!$B$3:$B$15,0),0),IF($M18="Neutra",HLOOKUP(AM18,'Fatores PF (não CMED)'!$B$3:$P$15,MATCH("NEUTRA - NEUTRA",'Fatores PF (não CMED)'!$B$3:$B$15,0),0),"")))</f>
        <v>93.30536736000002</v>
      </c>
      <c r="GT18" s="101">
        <f>VLOOKUP($C18,'Preços 18%'!$B:$G,6,0)*IF($M18="Positiva",HLOOKUP(AN18,'Fatores PF (não CMED)'!$B$3:$P$15,MATCH("POSITIVA - POSITIVA",'Fatores PF (não CMED)'!$B$3:$B$15,0),0),IF($M18="Negativa",HLOOKUP(AN18,'Fatores PF (não CMED)'!$B$3:$P$15,MATCH("NEGATIVA - NEGATIVA",'Fatores PF (não CMED)'!$B$3:$B$15,0),0),IF($M18="Neutra",HLOOKUP(AN18,'Fatores PF (não CMED)'!$B$3:$P$15,MATCH("NEUTRA - NEUTRA",'Fatores PF (não CMED)'!$B$3:$B$15,0),0),"")))</f>
        <v>93.985663765976938</v>
      </c>
      <c r="GU18" s="101">
        <f>VLOOKUP($C18,'Preços 18%'!$B:$G,6,0)*IF($M18="Positiva",HLOOKUP(AO18,'Fatores PF (não CMED)'!$B$3:$P$15,MATCH("POSITIVA - POSITIVA",'Fatores PF (não CMED)'!$B$3:$B$15,0),0),IF($M18="Negativa",HLOOKUP(AO18,'Fatores PF (não CMED)'!$B$3:$P$15,MATCH("NEGATIVA - NEGATIVA",'Fatores PF (não CMED)'!$B$3:$B$15,0),0),IF($M18="Neutra",HLOOKUP(AO18,'Fatores PF (não CMED)'!$B$3:$P$15,MATCH("NEUTRA - NEUTRA",'Fatores PF (não CMED)'!$B$3:$B$15,0),0),"")))</f>
        <v>96.809333240000015</v>
      </c>
      <c r="GV18" s="101">
        <f>VLOOKUP($C18,'Preços 18%'!$B:$G,6,0)*IF($M18="Positiva",HLOOKUP(AP18,'Fatores PF (não CMED)'!$B$3:$P$15,MATCH("POSITIVA - POSITIVA",'Fatores PF (não CMED)'!$B$3:$B$15,0),0),IF($M18="Negativa",HLOOKUP(AP18,'Fatores PF (não CMED)'!$B$3:$P$15,MATCH("NEGATIVA - NEGATIVA",'Fatores PF (não CMED)'!$B$3:$B$15,0),0),IF($M18="Neutra",HLOOKUP(AP18,'Fatores PF (não CMED)'!$B$3:$P$15,MATCH("NEUTRA - NEUTRA",'Fatores PF (não CMED)'!$B$3:$B$15,0),0),"")))</f>
        <v>92.634788760000006</v>
      </c>
      <c r="GW18" s="101">
        <f>VLOOKUP($C18,'Preços 18%'!$B:$G,6,0)*IF($M18="Positiva",HLOOKUP(AQ18,'Fatores PF (não CMED)'!$B$3:$P$15,MATCH("POSITIVA - POSITIVA",'Fatores PF (não CMED)'!$B$3:$B$15,0),0),IF($M18="Negativa",HLOOKUP(AQ18,'Fatores PF (não CMED)'!$B$3:$P$15,MATCH("NEGATIVA - NEGATIVA",'Fatores PF (não CMED)'!$B$3:$B$15,0),0),IF($M18="Neutra",HLOOKUP(AQ18,'Fatores PF (não CMED)'!$B$3:$P$15,MATCH("NEUTRA - NEUTRA",'Fatores PF (não CMED)'!$B$3:$B$15,0),0),"")))</f>
        <v>96.087611120000005</v>
      </c>
      <c r="GX18" s="101">
        <f>VLOOKUP($C18,'Preços 18%'!$B:$G,6,0)*IF($M18="Positiva",HLOOKUP(AR18,'Fatores PF (não CMED)'!$B$3:$P$15,MATCH("POSITIVA - POSITIVA",'Fatores PF (não CMED)'!$B$3:$B$15,0),0),IF($M18="Negativa",HLOOKUP(AR18,'Fatores PF (não CMED)'!$B$3:$P$15,MATCH("NEGATIVA - NEGATIVA",'Fatores PF (não CMED)'!$B$3:$B$15,0),0),IF($M18="Neutra",HLOOKUP(AR18,'Fatores PF (não CMED)'!$B$3:$P$15,MATCH("NEUTRA - NEUTRA",'Fatores PF (não CMED)'!$B$3:$B$15,0),0),"")))</f>
        <v>93.30536736000002</v>
      </c>
      <c r="GY18" s="101">
        <f>VLOOKUP($C18,'Preços 18%'!$B:$G,6,0)*IF($M18="Positiva",HLOOKUP(AS18,'Fatores PF (não CMED)'!$B$3:$P$15,MATCH("POSITIVA - POSITIVA",'Fatores PF (não CMED)'!$B$3:$B$15,0),0),IF($M18="Negativa",HLOOKUP(AS18,'Fatores PF (não CMED)'!$B$3:$P$15,MATCH("NEGATIVA - NEGATIVA",'Fatores PF (não CMED)'!$B$3:$B$15,0),0),IF($M18="Neutra",HLOOKUP(AS18,'Fatores PF (não CMED)'!$B$3:$P$15,MATCH("NEUTRA - NEUTRA",'Fatores PF (não CMED)'!$B$3:$B$15,0),0),"")))</f>
        <v>92.634788760000006</v>
      </c>
      <c r="GZ18" s="101">
        <f>VLOOKUP($C18,'Preços 18%'!$B:$G,6,0)*IF($M18="Positiva",HLOOKUP(AT18,'Fatores PF (não CMED)'!$B$3:$P$15,MATCH("POSITIVA - POSITIVA",'Fatores PF (não CMED)'!$B$3:$B$15,0),0),IF($M18="Negativa",HLOOKUP(AT18,'Fatores PF (não CMED)'!$B$3:$P$15,MATCH("NEGATIVA - NEGATIVA",'Fatores PF (não CMED)'!$B$3:$B$15,0),0),IF($M18="Neutra",HLOOKUP(AT18,'Fatores PF (não CMED)'!$B$3:$P$15,MATCH("NEUTRA - NEUTRA",'Fatores PF (não CMED)'!$B$3:$B$15,0),0),"")))</f>
        <v>93.30536736000002</v>
      </c>
      <c r="HA18" s="101">
        <f>VLOOKUP($C18,'Preços 18%'!$B:$G,6,0)*IF($M18="Positiva",HLOOKUP(AU18,'Fatores PF (não CMED)'!$B$3:$P$15,MATCH("POSITIVA - POSITIVA",'Fatores PF (não CMED)'!$B$3:$B$15,0),0),IF($M18="Negativa",HLOOKUP(AU18,'Fatores PF (não CMED)'!$B$3:$P$15,MATCH("NEGATIVA - NEGATIVA",'Fatores PF (não CMED)'!$B$3:$B$15,0),0),IF($M18="Neutra",HLOOKUP(AU18,'Fatores PF (não CMED)'!$B$3:$P$15,MATCH("NEUTRA - NEUTRA",'Fatores PF (não CMED)'!$B$3:$B$15,0),0),"")))</f>
        <v>89.422087040000008</v>
      </c>
      <c r="HB18" s="101">
        <f>VLOOKUP($C18,'Preços 18%'!$B:$G,6,0)*IF($M18="Positiva",HLOOKUP(AV18,'Fatores PF (não CMED)'!$B$3:$P$15,MATCH("POSITIVA - POSITIVA",'Fatores PF (não CMED)'!$B$3:$B$15,0),0),IF($M18="Negativa",HLOOKUP(AV18,'Fatores PF (não CMED)'!$B$3:$P$15,MATCH("NEGATIVA - NEGATIVA",'Fatores PF (não CMED)'!$B$3:$B$15,0),0),IF($M18="Neutra",HLOOKUP(AV18,'Fatores PF (não CMED)'!$B$3:$P$15,MATCH("NEUTRA - NEUTRA",'Fatores PF (não CMED)'!$B$3:$B$15,0),0),"")))</f>
        <v>89.422087040000008</v>
      </c>
      <c r="HC18" s="101">
        <f>VLOOKUP($C18,'Preços 18%'!$B:$G,6,0)*IF($M18="Positiva",HLOOKUP(AW18,'Fatores PF (não CMED)'!$B$3:$P$15,MATCH("POSITIVA - POSITIVA",'Fatores PF (não CMED)'!$B$3:$B$15,0),0),IF($M18="Negativa",HLOOKUP(AW18,'Fatores PF (não CMED)'!$B$3:$P$15,MATCH("NEGATIVA - NEGATIVA",'Fatores PF (não CMED)'!$B$3:$B$15,0),0),IF($M18="Neutra",HLOOKUP(AW18,'Fatores PF (não CMED)'!$B$3:$P$15,MATCH("NEUTRA - NEUTRA",'Fatores PF (não CMED)'!$B$3:$B$15,0),0),"")))</f>
        <v>93.30536736000002</v>
      </c>
      <c r="HD18" s="101">
        <f>VLOOKUP($C18,'Preços 18%'!$B:$G,6,0)*IF($M18="Positiva",HLOOKUP(AX18,'Fatores PF (não CMED)'!$B$3:$P$15,MATCH("POSITIVA - POSITIVA",'Fatores PF (não CMED)'!$B$3:$B$15,0),0),IF($M18="Negativa",HLOOKUP(AX18,'Fatores PF (não CMED)'!$B$3:$P$15,MATCH("NEGATIVA - NEGATIVA",'Fatores PF (não CMED)'!$B$3:$B$15,0),0),IF($M18="Neutra",HLOOKUP(AX18,'Fatores PF (não CMED)'!$B$3:$P$15,MATCH("NEUTRA - NEUTRA",'Fatores PF (não CMED)'!$B$3:$B$15,0),0),"")))</f>
        <v>90.68</v>
      </c>
      <c r="HE18" s="101">
        <f>VLOOKUP($C18,'Preços 18%'!$B:$G,6,0)*IF($M18="Positiva",HLOOKUP(AY18,'Fatores PF (não CMED)'!$B$3:$P$15,MATCH("POSITIVA - POSITIVA",'Fatores PF (não CMED)'!$B$3:$B$15,0),0),IF($M18="Negativa",HLOOKUP(AY18,'Fatores PF (não CMED)'!$B$3:$P$15,MATCH("NEGATIVA - NEGATIVA",'Fatores PF (não CMED)'!$B$3:$B$15,0),0),IF($M18="Neutra",HLOOKUP(AY18,'Fatores PF (não CMED)'!$B$3:$P$15,MATCH("NEUTRA - NEUTRA",'Fatores PF (não CMED)'!$B$3:$B$15,0),0),"")))</f>
        <v>93.30536736000002</v>
      </c>
      <c r="HF18" s="101" t="s">
        <v>369</v>
      </c>
      <c r="HG18" s="101" t="s">
        <v>369</v>
      </c>
      <c r="HH18" s="101" t="s">
        <v>369</v>
      </c>
      <c r="HI18" s="101" t="s">
        <v>369</v>
      </c>
      <c r="HJ18" s="101" t="s">
        <v>369</v>
      </c>
      <c r="HK18" s="101" t="s">
        <v>369</v>
      </c>
      <c r="HL18" s="101" t="s">
        <v>369</v>
      </c>
      <c r="HM18" s="101" t="s">
        <v>369</v>
      </c>
      <c r="HN18" s="101" t="s">
        <v>369</v>
      </c>
      <c r="HO18" s="101" t="s">
        <v>369</v>
      </c>
      <c r="HP18" s="101" t="s">
        <v>369</v>
      </c>
      <c r="HQ18" s="101" t="s">
        <v>369</v>
      </c>
      <c r="HR18" s="101" t="s">
        <v>369</v>
      </c>
      <c r="HS18" s="101" t="s">
        <v>369</v>
      </c>
      <c r="HT18" s="101" t="s">
        <v>369</v>
      </c>
      <c r="HU18" s="101" t="s">
        <v>369</v>
      </c>
      <c r="HV18" s="101" t="s">
        <v>369</v>
      </c>
      <c r="HW18" s="101" t="s">
        <v>369</v>
      </c>
      <c r="HX18" s="101" t="s">
        <v>369</v>
      </c>
      <c r="HY18" s="101" t="s">
        <v>369</v>
      </c>
      <c r="HZ18" s="101" t="s">
        <v>369</v>
      </c>
      <c r="IA18" s="101" t="s">
        <v>369</v>
      </c>
      <c r="IB18" s="101" t="s">
        <v>369</v>
      </c>
      <c r="IC18" s="101" t="s">
        <v>369</v>
      </c>
      <c r="ID18" s="101" t="s">
        <v>369</v>
      </c>
      <c r="IE18" s="101" t="s">
        <v>369</v>
      </c>
      <c r="IF18" s="101" t="s">
        <v>369</v>
      </c>
      <c r="IG18" s="140">
        <f t="shared" si="100"/>
        <v>0.13541666666666663</v>
      </c>
      <c r="IH18" s="140">
        <f t="shared" si="17"/>
        <v>0.14583333333333326</v>
      </c>
      <c r="II18" s="140">
        <f t="shared" si="17"/>
        <v>0.15624999999999989</v>
      </c>
      <c r="IJ18" s="140">
        <f t="shared" si="17"/>
        <v>0.16145833333333337</v>
      </c>
      <c r="IK18" s="140">
        <f t="shared" si="17"/>
        <v>0.16666666666666663</v>
      </c>
      <c r="IL18" s="140">
        <f t="shared" si="17"/>
        <v>0.17187499999999989</v>
      </c>
      <c r="IM18" s="140">
        <f t="shared" si="17"/>
        <v>0.18749999999999989</v>
      </c>
      <c r="IN18" s="140">
        <f t="shared" si="17"/>
        <v>0.19270833333333326</v>
      </c>
      <c r="IO18" s="140">
        <f t="shared" si="17"/>
        <v>0.19791666666666663</v>
      </c>
      <c r="IP18" s="140">
        <f t="shared" si="101"/>
        <v>0.15624999999999989</v>
      </c>
      <c r="IQ18" s="140">
        <f t="shared" ref="IQ18" si="306">IF(E18="MG",0,1-((1-IQ$5)/(1-IF(OR($P18=1,$P18=2,$P18=6,$P18=8),4%,IF($E18="GO",12%,"Regra MG")))))</f>
        <v>0</v>
      </c>
      <c r="IR18" s="140">
        <f t="shared" si="103"/>
        <v>0.14583333333333326</v>
      </c>
      <c r="IS18" s="140">
        <f t="shared" si="17"/>
        <v>0.14583333333333326</v>
      </c>
      <c r="IT18" s="140">
        <f t="shared" si="17"/>
        <v>0.15624999999999989</v>
      </c>
      <c r="IU18" s="140">
        <f t="shared" si="17"/>
        <v>0.16145833333333337</v>
      </c>
      <c r="IV18" s="140">
        <f t="shared" si="17"/>
        <v>0.16666666666666663</v>
      </c>
      <c r="IW18" s="100">
        <f>VLOOKUP($C18,'Preços 18%'!$B:$G,6,0)*IF($M18="Positiva",HLOOKUP(IW$5,'Fatores PF (não CMED)'!$B$3:$P$15,MATCH("POSITIVA - POSITIVA",'Fatores PF (não CMED)'!$B$3:$B$15,0),0),IF($M18="Negativa",HLOOKUP(IW$5,'Fatores PF (não CMED)'!$B$3:$P$15,MATCH("NEGATIVA - NEGATIVA",'Fatores PF (não CMED)'!$B$3:$B$15,0),0),IF($M18="Neutra",HLOOKUP(IW$5,'Fatores PF (não CMED)'!$B$3:$P$15,MATCH("NEUTRA - NEUTRA",'Fatores PF (não CMED)'!$B$3:$B$15,0),0),"")))</f>
        <v>72.363909520000007</v>
      </c>
      <c r="IX18" s="100">
        <f>VLOOKUP($C18,'Preços 18%'!$B:$G,6,0)*IF($M18="Positiva",HLOOKUP(IX$5,'Fatores PF (não CMED)'!$B$3:$P$15,MATCH("POSITIVA - POSITIVA",'Fatores PF (não CMED)'!$B$3:$B$15,0),0),IF($M18="Negativa",HLOOKUP(IX$5,'Fatores PF (não CMED)'!$B$3:$P$15,MATCH("NEGATIVA - NEGATIVA",'Fatores PF (não CMED)'!$B$3:$B$15,0),0),IF($M18="Neutra",HLOOKUP(IX$5,'Fatores PF (não CMED)'!$B$3:$P$15,MATCH("NEUTRA - NEUTRA",'Fatores PF (não CMED)'!$B$3:$B$15,0),0),"")))</f>
        <v>83.62282900000001</v>
      </c>
      <c r="IY18" s="100">
        <f>VLOOKUP($C18,'Preços 18%'!$B:$G,6,0)*IF($M18="Positiva",HLOOKUP(IY$5,'Fatores PF (não CMED)'!$B$3:$P$15,MATCH("POSITIVA - POSITIVA",'Fatores PF (não CMED)'!$B$3:$B$15,0),0),IF($M18="Negativa",HLOOKUP(IY$5,'Fatores PF (não CMED)'!$B$3:$P$15,MATCH("NEGATIVA - NEGATIVA",'Fatores PF (não CMED)'!$B$3:$B$15,0),0),IF($M18="Neutra",HLOOKUP(IY$5,'Fatores PF (não CMED)'!$B$3:$P$15,MATCH("NEUTRA - NEUTRA",'Fatores PF (não CMED)'!$B$3:$B$15,0),0),"")))</f>
        <v>89.422087040000008</v>
      </c>
      <c r="IZ18" s="100">
        <f>VLOOKUP($C18,'Preços 18%'!$B:$G,6,0)*IF($M18="Positiva",HLOOKUP(IZ$5,'Fatores PF (não CMED)'!$B$3:$P$15,MATCH("POSITIVA - POSITIVA",'Fatores PF (não CMED)'!$B$3:$B$15,0),0),IF($M18="Negativa",HLOOKUP(IZ$5,'Fatores PF (não CMED)'!$B$3:$P$15,MATCH("NEGATIVA - NEGATIVA",'Fatores PF (não CMED)'!$B$3:$B$15,0),0),IF($M18="Neutra",HLOOKUP(IZ$5,'Fatores PF (não CMED)'!$B$3:$P$15,MATCH("NEUTRA - NEUTRA",'Fatores PF (não CMED)'!$B$3:$B$15,0),0),"")))</f>
        <v>90.0466002</v>
      </c>
      <c r="JA18" s="100">
        <f>VLOOKUP($C18,'Preços 18%'!$B:$G,6,0)*IF($M18="Positiva",HLOOKUP(JA$5,'Fatores PF (não CMED)'!$B$3:$P$15,MATCH("POSITIVA - POSITIVA",'Fatores PF (não CMED)'!$B$3:$B$15,0),0),IF($M18="Negativa",HLOOKUP(JA$5,'Fatores PF (não CMED)'!$B$3:$P$15,MATCH("NEGATIVA - NEGATIVA",'Fatores PF (não CMED)'!$B$3:$B$15,0),0),IF($M18="Neutra",HLOOKUP(JA$5,'Fatores PF (não CMED)'!$B$3:$P$15,MATCH("NEUTRA - NEUTRA",'Fatores PF (não CMED)'!$B$3:$B$15,0),0),"")))</f>
        <v>90.68</v>
      </c>
      <c r="JB18" s="100">
        <f>VLOOKUP($C18,'Preços 18%'!$B:$G,6,0)*IF($M18="Positiva",HLOOKUP(JB$5,'Fatores PF (não CMED)'!$B$3:$P$15,MATCH("POSITIVA - POSITIVA",'Fatores PF (não CMED)'!$B$3:$B$15,0),0),IF($M18="Negativa",HLOOKUP(JB$5,'Fatores PF (não CMED)'!$B$3:$P$15,MATCH("NEGATIVA - NEGATIVA",'Fatores PF (não CMED)'!$B$3:$B$15,0),0),IF($M18="Neutra",HLOOKUP(JB$5,'Fatores PF (não CMED)'!$B$3:$P$15,MATCH("NEUTRA - NEUTRA",'Fatores PF (não CMED)'!$B$3:$B$15,0),0),"")))</f>
        <v>91.973912920000018</v>
      </c>
      <c r="JC18" s="100">
        <f>VLOOKUP($C18,'Preços 18%'!$B:$G,6,0)*IF($M18="Positiva",HLOOKUP(JC$5,'Fatores PF (não CMED)'!$B$3:$P$15,MATCH("POSITIVA - POSITIVA",'Fatores PF (não CMED)'!$B$3:$B$15,0),0),IF($M18="Negativa",HLOOKUP(JC$5,'Fatores PF (não CMED)'!$B$3:$P$15,MATCH("NEGATIVA - NEGATIVA",'Fatores PF (não CMED)'!$B$3:$B$15,0),0),IF($M18="Neutra",HLOOKUP(JC$5,'Fatores PF (não CMED)'!$B$3:$P$15,MATCH("NEUTRA - NEUTRA",'Fatores PF (não CMED)'!$B$3:$B$15,0),0),"")))</f>
        <v>92.634788760000006</v>
      </c>
      <c r="JD18" s="100">
        <f>VLOOKUP($C18,'Preços 18%'!$B:$G,6,0)*IF($M18="Positiva",HLOOKUP(JD$5,'Fatores PF (não CMED)'!$B$3:$P$15,MATCH("POSITIVA - POSITIVA",'Fatores PF (não CMED)'!$B$3:$B$15,0),0),IF($M18="Negativa",HLOOKUP(JD$5,'Fatores PF (não CMED)'!$B$3:$P$15,MATCH("NEGATIVA - NEGATIVA",'Fatores PF (não CMED)'!$B$3:$B$15,0),0),IF($M18="Neutra",HLOOKUP(JD$5,'Fatores PF (não CMED)'!$B$3:$P$15,MATCH("NEUTRA - NEUTRA",'Fatores PF (não CMED)'!$B$3:$B$15,0),0),"")))</f>
        <v>93.30536736000002</v>
      </c>
      <c r="JE18" s="100">
        <f>VLOOKUP($C18,'Preços 18%'!$B:$G,6,0)*IF($M18="Positiva",HLOOKUP(JE$5,'Fatores PF (não CMED)'!$B$3:$P$15,MATCH("POSITIVA - POSITIVA",'Fatores PF (não CMED)'!$B$3:$B$15,0),0),IF($M18="Negativa",HLOOKUP(JE$5,'Fatores PF (não CMED)'!$B$3:$P$15,MATCH("NEGATIVA - NEGATIVA",'Fatores PF (não CMED)'!$B$3:$B$15,0),0),IF($M18="Neutra",HLOOKUP(JE$5,'Fatores PF (não CMED)'!$B$3:$P$15,MATCH("NEUTRA - NEUTRA",'Fatores PF (não CMED)'!$B$3:$B$15,0),0),"")))</f>
        <v>93.985663765976938</v>
      </c>
      <c r="JF18" s="100">
        <f>VLOOKUP($C18,'Preços 18%'!$B:$G,6,0)*IF($M18="Positiva",HLOOKUP(JF$5,'Fatores PF (não CMED)'!$B$3:$P$15,MATCH("POSITIVA - POSITIVA",'Fatores PF (não CMED)'!$B$3:$B$15,0),0),IF($M18="Negativa",HLOOKUP(JF$5,'Fatores PF (não CMED)'!$B$3:$P$15,MATCH("NEGATIVA - NEGATIVA",'Fatores PF (não CMED)'!$B$3:$B$15,0),0),IF($M18="Neutra",HLOOKUP(JF$5,'Fatores PF (não CMED)'!$B$3:$P$15,MATCH("NEUTRA - NEUTRA",'Fatores PF (não CMED)'!$B$3:$B$15,0),0),"")))</f>
        <v>94.675995560000018</v>
      </c>
      <c r="JG18" s="100">
        <f>VLOOKUP($C18,'Preços 18%'!$B:$G,6,0)*IF($M18="Positiva",HLOOKUP(JG$5,'Fatores PF (não CMED)'!$B$3:$P$15,MATCH("POSITIVA - POSITIVA",'Fatores PF (não CMED)'!$B$3:$B$15,0),0),IF($M18="Negativa",HLOOKUP(JG$5,'Fatores PF (não CMED)'!$B$3:$P$15,MATCH("NEGATIVA - NEGATIVA",'Fatores PF (não CMED)'!$B$3:$B$15,0),0),IF($M18="Neutra",HLOOKUP(JG$5,'Fatores PF (não CMED)'!$B$3:$P$15,MATCH("NEUTRA - NEUTRA",'Fatores PF (não CMED)'!$B$3:$B$15,0),0),"")))</f>
        <v>96.087611120000005</v>
      </c>
      <c r="JH18" s="100">
        <f>VLOOKUP($C18,'Preços 18%'!$B:$G,6,0)*IF($M18="Positiva",HLOOKUP(JH$5,'Fatores PF (não CMED)'!$B$3:$P$15,MATCH("POSITIVA - POSITIVA",'Fatores PF (não CMED)'!$B$3:$B$15,0),0),IF($M18="Negativa",HLOOKUP(JH$5,'Fatores PF (não CMED)'!$B$3:$P$15,MATCH("NEGATIVA - NEGATIVA",'Fatores PF (não CMED)'!$B$3:$B$15,0),0),IF($M18="Neutra",HLOOKUP(JH$5,'Fatores PF (não CMED)'!$B$3:$P$15,MATCH("NEUTRA - NEUTRA",'Fatores PF (não CMED)'!$B$3:$B$15,0),0),"")))</f>
        <v>96.809333240000015</v>
      </c>
      <c r="JI18" s="100">
        <f>VLOOKUP($C18,'Preços 18%'!$B:$G,6,0)*IF($M18="Positiva",HLOOKUP(JI$5,'Fatores PF (não CMED)'!$B$3:$P$15,MATCH("POSITIVA - POSITIVA",'Fatores PF (não CMED)'!$B$3:$B$15,0),0),IF($M18="Negativa",HLOOKUP(JI$5,'Fatores PF (não CMED)'!$B$3:$P$15,MATCH("NEGATIVA - NEGATIVA",'Fatores PF (não CMED)'!$B$3:$B$15,0),0),IF($M18="Neutra",HLOOKUP(JI$5,'Fatores PF (não CMED)'!$B$3:$P$15,MATCH("NEUTRA - NEUTRA",'Fatores PF (não CMED)'!$B$3:$B$15,0),0),"")))</f>
        <v>97.542027640000015</v>
      </c>
      <c r="JJ18" s="100">
        <f>VLOOKUP($C18,'Preços 18%'!$B:$G,6,0)*IF($M18="Positiva",HLOOKUP(JJ$5,'Fatores PF (não CMED)'!$B$3:$P$15,MATCH("POSITIVA - POSITIVA",'Fatores PF (não CMED)'!$B$3:$B$15,0),0),IF($M18="Negativa",HLOOKUP(JJ$5,'Fatores PF (não CMED)'!$B$3:$P$15,MATCH("NEGATIVA - POSITIVA",'Fatores PF (não CMED)'!$B$3:$B$15,0),0),IF($M18="Neutra",HLOOKUP(JJ$5,'Fatores PF (não CMED)'!$B$3:$P$15,MATCH("NEUTRA - POSITIVA",'Fatores PF (não CMED)'!$B$3:$B$15,0),0),"")))</f>
        <v>73.421147640000001</v>
      </c>
      <c r="JK18" s="100">
        <f>VLOOKUP($C18,'Preços 18%'!$B:$G,6,0)*IF($M18="Positiva",HLOOKUP(JK$5,'Fatores PF (não CMED)'!$B$3:$P$15,MATCH("POSITIVA - POSITIVA",'Fatores PF (não CMED)'!$B$3:$B$15,0),0),IF($M18="Negativa",HLOOKUP(JK$5,'Fatores PF (não CMED)'!$B$3:$P$15,MATCH("NEGATIVA - POSITIVA",'Fatores PF (não CMED)'!$B$3:$B$15,0),0),IF($M18="Neutra",HLOOKUP(JK$5,'Fatores PF (não CMED)'!$B$3:$P$15,MATCH("NEUTRA - POSITIVA",'Fatores PF (não CMED)'!$B$3:$B$15,0),0),"")))</f>
        <v>77.844064639999999</v>
      </c>
      <c r="JL18" s="100">
        <f>VLOOKUP($C18,'Preços 18%'!$B:$G,6,0)*IF($M18="Positiva",HLOOKUP(JL$5,'Fatores PF (não CMED)'!$B$3:$P$15,MATCH("POSITIVA - POSITIVA",'Fatores PF (não CMED)'!$B$3:$B$15,0),0),IF($M18="Negativa",HLOOKUP(JL$5,'Fatores PF (não CMED)'!$B$3:$P$15,MATCH("NEGATIVA - POSITIVA",'Fatores PF (não CMED)'!$B$3:$B$15,0),0),IF($M18="Neutra",HLOOKUP(JL$5,'Fatores PF (não CMED)'!$B$3:$P$15,MATCH("NEUTRA - POSITIVA",'Fatores PF (não CMED)'!$B$3:$B$15,0),0),"")))</f>
        <v>78.315872679999998</v>
      </c>
      <c r="JM18" s="100">
        <f>VLOOKUP($C18,'Preços 18%'!$B:$G,6,0)*IF($M18="Positiva",HLOOKUP(JM$5,'Fatores PF (não CMED)'!$B$3:$P$15,MATCH("POSITIVA - POSITIVA",'Fatores PF (não CMED)'!$B$3:$B$15,0),0),IF($M18="Negativa",HLOOKUP(JM$5,'Fatores PF (não CMED)'!$B$3:$P$15,MATCH("NEGATIVA - POSITIVA",'Fatores PF (não CMED)'!$B$3:$B$15,0),0),IF($M18="Neutra",HLOOKUP(JM$5,'Fatores PF (não CMED)'!$B$3:$P$15,MATCH("NEUTRA - POSITIVA",'Fatores PF (não CMED)'!$B$3:$B$15,0),0),"")))</f>
        <v>78.793393560000013</v>
      </c>
      <c r="JN18" s="100">
        <f>VLOOKUP($C18,'Preços 18%'!$B:$G,6,0)*IF($M18="Positiva",HLOOKUP(JN$5,'Fatores PF (não CMED)'!$B$3:$P$15,MATCH("POSITIVA - POSITIVA",'Fatores PF (não CMED)'!$B$3:$B$15,0),0),IF($M18="Negativa",HLOOKUP(JN$5,'Fatores PF (não CMED)'!$B$3:$P$15,MATCH("NEGATIVA - POSITIVA",'Fatores PF (não CMED)'!$B$3:$B$15,0),0),IF($M18="Neutra",HLOOKUP(JN$5,'Fatores PF (não CMED)'!$B$3:$P$15,MATCH("NEUTRA - POSITIVA",'Fatores PF (não CMED)'!$B$3:$B$15,0),0),"")))</f>
        <v>79.766208600000013</v>
      </c>
      <c r="JO18" s="100">
        <f>VLOOKUP($C18,'Preços 18%'!$B:$G,6,0)*IF($M18="Positiva",HLOOKUP(JO$5,'Fatores PF (não CMED)'!$B$3:$P$15,MATCH("POSITIVA - POSITIVA",'Fatores PF (não CMED)'!$B$3:$B$15,0),0),IF($M18="Negativa",HLOOKUP(JO$5,'Fatores PF (não CMED)'!$B$3:$P$15,MATCH("NEGATIVA - POSITIVA",'Fatores PF (não CMED)'!$B$3:$B$15,0),0),IF($M18="Neutra",HLOOKUP(JO$5,'Fatores PF (não CMED)'!$B$3:$P$15,MATCH("NEUTRA - POSITIVA",'Fatores PF (não CMED)'!$B$3:$B$15,0),0),"")))</f>
        <v>80.261593440000013</v>
      </c>
      <c r="JP18" s="100">
        <f>VLOOKUP($C18,'Preços 18%'!$B:$G,6,0)*IF($M18="Positiva",HLOOKUP(JP$5,'Fatores PF (não CMED)'!$B$3:$P$15,MATCH("POSITIVA - POSITIVA",'Fatores PF (não CMED)'!$B$3:$B$15,0),0),IF($M18="Negativa",HLOOKUP(JP$5,'Fatores PF (não CMED)'!$B$3:$P$15,MATCH("NEGATIVA - POSITIVA",'Fatores PF (não CMED)'!$B$3:$B$15,0),0),IF($M18="Neutra",HLOOKUP(JP$5,'Fatores PF (não CMED)'!$B$3:$P$15,MATCH("NEUTRA - POSITIVA",'Fatores PF (não CMED)'!$B$3:$B$15,0),0),"")))</f>
        <v>80.763235200000011</v>
      </c>
      <c r="JQ18" s="100">
        <f>VLOOKUP($C18,'Preços 18%'!$B:$G,6,0)*IF($M18="Positiva",HLOOKUP(JQ$5,'Fatores PF (não CMED)'!$B$3:$P$15,MATCH("POSITIVA - POSITIVA",'Fatores PF (não CMED)'!$B$3:$B$15,0),0),IF($M18="Negativa",HLOOKUP(JQ$5,'Fatores PF (não CMED)'!$B$3:$P$15,MATCH("NEGATIVA - POSITIVA",'Fatores PF (não CMED)'!$B$3:$B$15,0),0),IF($M18="Neutra",HLOOKUP(JQ$5,'Fatores PF (não CMED)'!$B$3:$P$15,MATCH("NEUTRA - POSITIVA",'Fatores PF (não CMED)'!$B$3:$B$15,0),0),"")))</f>
        <v>81.785561520000002</v>
      </c>
      <c r="JR18" s="100">
        <f>VLOOKUP($C18,'Preços 18%'!$B:$G,6,0)*IF($M18="Positiva",HLOOKUP(JR$5,'Fatores PF (não CMED)'!$B$3:$P$15,MATCH("POSITIVA - POSITIVA",'Fatores PF (não CMED)'!$B$3:$B$15,0),0),IF($M18="Negativa",HLOOKUP(JR$5,'Fatores PF (não CMED)'!$B$3:$P$15,MATCH("NEGATIVA - POSITIVA",'Fatores PF (não CMED)'!$B$3:$B$15,0),0),IF($M18="Neutra",HLOOKUP(JR$5,'Fatores PF (não CMED)'!$B$3:$P$15,MATCH("NEUTRA - POSITIVA",'Fatores PF (não CMED)'!$B$3:$B$15,0),0),"")))</f>
        <v>82.834094360000009</v>
      </c>
      <c r="JS18" s="101" t="s">
        <v>369</v>
      </c>
      <c r="JT18" s="101" t="s">
        <v>369</v>
      </c>
      <c r="JU18" s="101" t="s">
        <v>369</v>
      </c>
      <c r="JV18" s="101" t="s">
        <v>369</v>
      </c>
      <c r="JW18" s="101" t="s">
        <v>369</v>
      </c>
      <c r="JX18" s="101" t="s">
        <v>369</v>
      </c>
      <c r="JY18" s="101" t="s">
        <v>369</v>
      </c>
      <c r="JZ18" s="101" t="s">
        <v>369</v>
      </c>
      <c r="KA18" s="101" t="s">
        <v>369</v>
      </c>
      <c r="KB18" s="101" t="s">
        <v>369</v>
      </c>
      <c r="KC18" s="101" t="s">
        <v>369</v>
      </c>
      <c r="KD18" s="101" t="s">
        <v>369</v>
      </c>
      <c r="KE18" s="101" t="s">
        <v>369</v>
      </c>
      <c r="KF18" s="101" t="s">
        <v>369</v>
      </c>
      <c r="KG18" s="101" t="s">
        <v>369</v>
      </c>
      <c r="KH18" s="101" t="s">
        <v>369</v>
      </c>
      <c r="KI18" s="101" t="s">
        <v>369</v>
      </c>
      <c r="KJ18" s="101" t="s">
        <v>369</v>
      </c>
      <c r="KK18" s="101" t="s">
        <v>369</v>
      </c>
      <c r="KL18" s="101" t="s">
        <v>369</v>
      </c>
      <c r="KM18" s="100" t="s">
        <v>369</v>
      </c>
      <c r="KN18" s="100" t="s">
        <v>369</v>
      </c>
      <c r="KO18" s="140" t="str">
        <f>IF(HLOOKUP(VLOOKUP(LEFT(KO$5,2),'%ICMS'!$B:$K,9,0),$IG$4:$IR$34,MATCH($C18,$C$4:$C$34,0),0)=FD18,"",FD18)</f>
        <v/>
      </c>
      <c r="KP18" s="140">
        <f>IF(HLOOKUP(VLOOKUP(LEFT(KP$5,2),'%ICMS'!$B:$K,9,0),$IG$4:$IR$34,MATCH($C18,$C$4:$C$34,0),0)=FE18,"",FE18)</f>
        <v>0.17187499999999989</v>
      </c>
      <c r="KQ18" s="140" t="str">
        <f>IF(HLOOKUP(VLOOKUP(LEFT(KQ$5,2),'%ICMS'!$B:$K,9,0),$IG$4:$IR$34,MATCH($C18,$C$4:$C$34,0),0)=FF18,"",FF18)</f>
        <v/>
      </c>
      <c r="KR18" s="140" t="str">
        <f>IF(HLOOKUP(VLOOKUP(LEFT(KR$5,2),'%ICMS'!$B:$K,9,0),$IG$4:$IR$34,MATCH($C18,$C$4:$C$34,0),0)=FG18,"",FG18)</f>
        <v/>
      </c>
      <c r="KS18" s="140" t="str">
        <f>IF(HLOOKUP(VLOOKUP(LEFT(KS$5,2),'%ICMS'!$B:$K,9,0),$IG$4:$IR$34,MATCH($C18,$C$4:$C$34,0),0)=FH18,"",FH18)</f>
        <v/>
      </c>
      <c r="KT18" s="140" t="str">
        <f>IF(HLOOKUP(VLOOKUP(LEFT(KT$5,2),'%ICMS'!$B:$K,9,0),$IG$4:$IR$34,MATCH($C18,$C$4:$C$34,0),0)=FI18,"",FI18)</f>
        <v/>
      </c>
      <c r="KU18" s="140" t="str">
        <f>IF(HLOOKUP(VLOOKUP(LEFT(KU$5,2),'%ICMS'!$B:$K,9,0),$IG$4:$IR$34,MATCH($C18,$C$4:$C$34,0),0)=FJ18,"",FJ18)</f>
        <v/>
      </c>
      <c r="KV18" s="140" t="str">
        <f>IF(HLOOKUP(VLOOKUP(LEFT(KV$5,2),'%ICMS'!$B:$K,9,0),$IG$4:$IR$34,MATCH($C18,$C$4:$C$34,0),0)=FK18,"",FK18)</f>
        <v/>
      </c>
      <c r="KW18" s="140" t="str">
        <f>IF(HLOOKUP(VLOOKUP(LEFT(KW$5,2),'%ICMS'!$B:$K,9,0),$IG$4:$IR$34,MATCH($C18,$C$4:$C$34,0),0)=FL18,"",FL18)</f>
        <v/>
      </c>
      <c r="KX18" s="140" t="str">
        <f>IF(HLOOKUP(VLOOKUP(LEFT(KX$5,2),'%ICMS'!$B:$K,9,0),$IG$4:$IR$34,MATCH($C18,$C$4:$C$34,0),0)=FM18,"",FM18)</f>
        <v/>
      </c>
      <c r="KY18" s="140" t="str">
        <f>IF(HLOOKUP(VLOOKUP(LEFT(KY$5,2),'%ICMS'!$B:$K,9,0),$IG$4:$IR$34,MATCH($C18,$C$4:$C$34,0),0)=FN18,"",FN18)</f>
        <v/>
      </c>
      <c r="KZ18" s="140" t="str">
        <f>IF(HLOOKUP(VLOOKUP(LEFT(KZ$5,2),'%ICMS'!$B:$K,9,0),$IG$4:$IR$34,MATCH($C18,$C$4:$C$34,0),0)=FO18,"",FO18)</f>
        <v/>
      </c>
      <c r="LA18" s="140" t="str">
        <f>IF(HLOOKUP(VLOOKUP(LEFT(LA$5,2),'%ICMS'!$B:$K,9,0),$IG$4:$IR$34,MATCH($C18,$C$4:$C$34,0),0)=FP18,"",FP18)</f>
        <v/>
      </c>
      <c r="LB18" s="140" t="str">
        <f>IF(HLOOKUP(VLOOKUP(LEFT(LB$5,2),'%ICMS'!$B:$K,9,0),$IG$4:$IR$34,MATCH($C18,$C$4:$C$34,0),0)=FQ18,"",FQ18)</f>
        <v/>
      </c>
      <c r="LC18" s="140" t="str">
        <f>IF(HLOOKUP(VLOOKUP(LEFT(LC$5,2),'%ICMS'!$B:$K,9,0),$IG$4:$IR$34,MATCH($C18,$C$4:$C$34,0),0)=FR18,"",FR18)</f>
        <v/>
      </c>
      <c r="LD18" s="140" t="str">
        <f>IF(HLOOKUP(VLOOKUP(LEFT(LD$5,2),'%ICMS'!$B:$K,9,0),$IG$4:$IR$34,MATCH($C18,$C$4:$C$34,0),0)=FS18,"",FS18)</f>
        <v/>
      </c>
      <c r="LE18" s="140" t="str">
        <f>IF(HLOOKUP(VLOOKUP(LEFT(LE$5,2),'%ICMS'!$B:$K,9,0),$IG$4:$IR$34,MATCH($C18,$C$4:$C$34,0),0)=FT18,"",FT18)</f>
        <v/>
      </c>
      <c r="LF18" s="140" t="str">
        <f>IF(HLOOKUP(VLOOKUP(LEFT(LF$5,2),'%ICMS'!$B:$K,9,0),$IG$4:$IR$34,MATCH($C18,$C$4:$C$34,0),0)=FU18,"",FU18)</f>
        <v/>
      </c>
      <c r="LG18" s="140" t="str">
        <f>IF(HLOOKUP(VLOOKUP(LEFT(LG$5,2),'%ICMS'!$B:$K,9,0),$IG$4:$IR$34,MATCH($C18,$C$4:$C$34,0),0)=FV18,"",FV18)</f>
        <v/>
      </c>
      <c r="LH18" s="140" t="str">
        <f>IF(HLOOKUP(VLOOKUP(LEFT(LH$5,2),'%ICMS'!$B:$K,9,0),$IG$4:$IR$34,MATCH($C18,$C$4:$C$34,0),0)=FW18,"",FW18)</f>
        <v/>
      </c>
      <c r="LI18" s="140" t="str">
        <f>IF(HLOOKUP(VLOOKUP(LEFT(LI$5,2),'%ICMS'!$B:$K,9,0),$IG$4:$IR$34,MATCH($C18,$C$4:$C$34,0),0)=FX18,"",FX18)</f>
        <v/>
      </c>
      <c r="LJ18" s="140" t="str">
        <f>IF(HLOOKUP(VLOOKUP(LEFT(LJ$5,2),'%ICMS'!$B:$K,9,0),$IG$4:$IR$34,MATCH($C18,$C$4:$C$34,0),0)=FY18,"",FY18)</f>
        <v/>
      </c>
      <c r="LK18" s="140" t="str">
        <f>IF(HLOOKUP(VLOOKUP(LEFT(LK$5,2),'%ICMS'!$B:$K,9,0),$IG$4:$IR$34,MATCH($C18,$C$4:$C$34,0),0)=FZ18,"",FZ18)</f>
        <v/>
      </c>
      <c r="LL18" s="140" t="str">
        <f>IF(HLOOKUP(VLOOKUP(LEFT(LL$5,2),'%ICMS'!$B:$K,9,0),$IG$4:$IR$34,MATCH($C18,$C$4:$C$34,0),0)=GA18,"",GA18)</f>
        <v/>
      </c>
      <c r="LM18" s="140" t="str">
        <f>IF(HLOOKUP(VLOOKUP(LEFT(LM$5,2),'%ICMS'!$B:$K,9,0),$IG$4:$IR$34,MATCH($C18,$C$4:$C$34,0),0)=GB18,"",GB18)</f>
        <v/>
      </c>
      <c r="LN18" s="140" t="str">
        <f>IF(HLOOKUP(VLOOKUP(LEFT(LN$5,2),'%ICMS'!$B:$K,9,0),$IG$4:$IR$34,MATCH($C18,$C$4:$C$34,0),0)=GC18,"",GC18)</f>
        <v/>
      </c>
      <c r="LO18" s="140" t="str">
        <f>IFERROR(IF(AND(VLOOKUP(LEFT(LO$5,2),'%ICMS'!$B$2:$I$29,8,0)=AY18,HLOOKUP(AY18,$IG$5:$IO$34,MATCH($C18,$C$5:$C$34,0),0)=GD18),"",GD18),GD18)</f>
        <v/>
      </c>
      <c r="LP18" s="101" t="str">
        <f>IF(VLOOKUP(LEFT($LP$5,2),'%ICMS'!$B$2:$I$29,8,0)=Y18,"",GE18)</f>
        <v/>
      </c>
      <c r="LQ18" s="101" t="str">
        <f>IF(VLOOKUP(LEFT($LQ$5,2),'%ICMS'!$B$2:$I$29,8,0)=Z18,"",GF18)</f>
        <v/>
      </c>
      <c r="LR18" s="101" t="str">
        <f>IF(VLOOKUP(LEFT($LR$5,2),'%ICMS'!$B$2:$I$29,8,0)=AA18,"",GG18)</f>
        <v/>
      </c>
      <c r="LS18" s="101" t="str">
        <f>IF(VLOOKUP(LEFT($LS$5,2),'%ICMS'!$B$2:$I$29,8,0)=AB18,"",GH18)</f>
        <v/>
      </c>
      <c r="LT18" s="101" t="str">
        <f>IF(VLOOKUP(LEFT($LT$5,2),'%ICMS'!$B$2:$I$29,8,0)=AC18,"",GI18)</f>
        <v/>
      </c>
      <c r="LU18" s="101" t="str">
        <f>IF(VLOOKUP(LEFT($LU$5,2),'%ICMS'!$B$2:$I$29,8,0)=AD18,"",GJ18)</f>
        <v/>
      </c>
      <c r="LV18" s="101" t="str">
        <f>IF(VLOOKUP(LEFT($LV$5,2),'%ICMS'!$B$2:$I$29,8,0)=AE18,"",GK18)</f>
        <v/>
      </c>
      <c r="LW18" s="101" t="str">
        <f>IF(VLOOKUP(LEFT($LW$5,2),'%ICMS'!$B$2:$I$29,8,0)=AF18,"",GL18)</f>
        <v/>
      </c>
      <c r="LX18" s="101" t="str">
        <f>IF(VLOOKUP(LEFT($LX$5,2),'%ICMS'!$B$2:$I$29,8,0)=AG18,"",GM18)</f>
        <v/>
      </c>
      <c r="LY18" s="101" t="str">
        <f>IF(VLOOKUP(LEFT($LY$5,2),'%ICMS'!$B$2:$I$29,8,0)=AH18,"",GN18)</f>
        <v/>
      </c>
      <c r="LZ18" s="101" t="str">
        <f>IF(VLOOKUP(LEFT($LZ$5,2),'%ICMS'!$B$2:$I$29,8,0)=AI18,"",GO18)</f>
        <v/>
      </c>
      <c r="MA18" s="101" t="str">
        <f>IF(VLOOKUP(LEFT($MA$5,2),'%ICMS'!$B$2:$I$29,8,0)=AJ18,"",GP18)</f>
        <v/>
      </c>
      <c r="MB18" s="101" t="str">
        <f>IF(VLOOKUP(LEFT($MB$5,2),'%ICMS'!$B$2:$I$29,8,0)=AK18,"",GQ18)</f>
        <v/>
      </c>
      <c r="MC18" s="101" t="str">
        <f>IF(VLOOKUP(LEFT($MC$5,2),'%ICMS'!$B$2:$I$29,8,0)=AL18,"",GR18)</f>
        <v/>
      </c>
      <c r="MD18" s="101" t="str">
        <f>IF(VLOOKUP(LEFT($MD$5,2),'%ICMS'!$B$2:$I$29,8,0)=AM18,"",GS18)</f>
        <v/>
      </c>
      <c r="ME18" s="101" t="str">
        <f>IF(VLOOKUP(LEFT($ME$5,2),'%ICMS'!$B$2:$I$29,8,0)=AN18,"",GT18)</f>
        <v/>
      </c>
      <c r="MF18" s="101" t="str">
        <f>IF(VLOOKUP(LEFT($MF$5,2),'%ICMS'!$B$2:$I$29,8,0)=AO18,"",GU18)</f>
        <v/>
      </c>
      <c r="MG18" s="101" t="str">
        <f>IF(VLOOKUP(LEFT($MG$5,2),'%ICMS'!$B$2:$I$29,8,0)=AP18,"",GV18)</f>
        <v/>
      </c>
      <c r="MH18" s="101" t="str">
        <f>IF(VLOOKUP(LEFT($MH$5,2),'%ICMS'!$B$2:$I$29,8,0)=AQ18,"",GW18)</f>
        <v/>
      </c>
      <c r="MI18" s="101" t="str">
        <f>IF(VLOOKUP(LEFT($MI$5,2),'%ICMS'!$B$2:$I$29,8,0)=AR18,"",GX18)</f>
        <v/>
      </c>
      <c r="MJ18" s="101" t="str">
        <f>IF(VLOOKUP(LEFT($MJ$5,2),'%ICMS'!$B$2:$I$29,8,0)=AS18,"",GY18)</f>
        <v/>
      </c>
      <c r="MK18" s="101" t="str">
        <f>IF(VLOOKUP(LEFT($MK$5,2),'%ICMS'!$B$2:$I$29,8,0)=AT18,"",GZ18)</f>
        <v/>
      </c>
      <c r="ML18" s="101" t="str">
        <f>IF(VLOOKUP(LEFT($ML$5,2),'%ICMS'!$B$2:$I$29,8,0)=AU18,"",HA18)</f>
        <v/>
      </c>
      <c r="MM18" s="101" t="str">
        <f>IF(VLOOKUP(LEFT($MM$5,2),'%ICMS'!$B$2:$I$29,8,0)=AV18,"",HB18)</f>
        <v/>
      </c>
      <c r="MN18" s="101" t="str">
        <f>IF(VLOOKUP(LEFT($MN$5,2),'%ICMS'!$B$2:$I$29,8,0)=AW18,"",HC18)</f>
        <v/>
      </c>
      <c r="MO18" s="101" t="str">
        <f>IF(VLOOKUP(LEFT($MO$5,2),'%ICMS'!$B$2:$I$29,8,0)=AX18,"",HD18)</f>
        <v/>
      </c>
      <c r="MP18" s="101" t="str">
        <f>IF(VLOOKUP(LEFT($MP$5,2),'%ICMS'!$B$2:$I$29,8,0)=AY18,"",HE18)</f>
        <v/>
      </c>
      <c r="MQ18" s="101" t="str">
        <f>IF(VLOOKUP(LEFT($MQ$5,2),'%ICMS'!$B$2:$I$29,8,0)=Y18,"",HF18)</f>
        <v/>
      </c>
      <c r="MR18" s="101" t="str">
        <f>IF(VLOOKUP(LEFT($MR$5,2),'%ICMS'!$B$2:$I$29,8,0)=Z18,"",HG18)</f>
        <v/>
      </c>
      <c r="MS18" s="101" t="str">
        <f>IF(VLOOKUP(LEFT($MS$5,2),'%ICMS'!$B$2:$I$29,8,0)=AA18,"",HH18)</f>
        <v/>
      </c>
      <c r="MT18" s="101" t="str">
        <f>IF(VLOOKUP(LEFT($MT$5,2),'%ICMS'!$B$2:$I$29,8,0)=AB18,"",HI18)</f>
        <v/>
      </c>
      <c r="MU18" s="101" t="str">
        <f>IF(VLOOKUP(LEFT($MU$5,2),'%ICMS'!$B$2:$I$29,8,0)=AC18,"",HJ18)</f>
        <v/>
      </c>
      <c r="MV18" s="101" t="str">
        <f>IF(VLOOKUP(LEFT($MV$5,2),'%ICMS'!$B$2:$I$29,8,0)=AD18,"",HK18)</f>
        <v/>
      </c>
      <c r="MW18" s="101" t="str">
        <f>IF(VLOOKUP(LEFT($MW$5,2),'%ICMS'!$B$2:$I$29,8,0)=AE18,"",HL18)</f>
        <v/>
      </c>
      <c r="MX18" s="101" t="str">
        <f>IF(VLOOKUP(LEFT($MX$5,2),'%ICMS'!$B$2:$I$29,8,0)=AF18,"",HM18)</f>
        <v/>
      </c>
      <c r="MY18" s="101" t="str">
        <f>IF(VLOOKUP(LEFT($MY$5,2),'%ICMS'!$B$2:$I$29,8,0)=AG18,"",HN18)</f>
        <v/>
      </c>
      <c r="MZ18" s="101" t="str">
        <f>IF(VLOOKUP(LEFT($MZ$5,2),'%ICMS'!$B$2:$I$29,8,0)=AH18,"",HO18)</f>
        <v/>
      </c>
      <c r="NA18" s="101" t="str">
        <f>IF(VLOOKUP(LEFT($NA$5,2),'%ICMS'!$B$2:$I$29,8,0)=AI18,"",HP18)</f>
        <v/>
      </c>
      <c r="NB18" s="101" t="str">
        <f>IF(VLOOKUP(LEFT($NB$5,2),'%ICMS'!$B$2:$I$29,8,0)=AJ18,"",HQ18)</f>
        <v/>
      </c>
      <c r="NC18" s="101" t="str">
        <f>IF(VLOOKUP(LEFT($NC$5,2),'%ICMS'!$B$2:$I$29,8,0)=AK18,"",HR18)</f>
        <v/>
      </c>
      <c r="ND18" s="101" t="str">
        <f>IF(VLOOKUP(LEFT($ND$5,2),'%ICMS'!$B$2:$I$29,8,0)=AL18,"",HS18)</f>
        <v/>
      </c>
      <c r="NE18" s="101" t="str">
        <f>IF(VLOOKUP(LEFT($NE$5,2),'%ICMS'!$B$2:$I$29,8,0)=AM18,"",HT18)</f>
        <v/>
      </c>
      <c r="NF18" s="101" t="str">
        <f>IF(VLOOKUP(LEFT($NF$5,2),'%ICMS'!$B$2:$I$29,8,0)=AN18,"",HU18)</f>
        <v/>
      </c>
      <c r="NG18" s="101" t="str">
        <f>IF(VLOOKUP(LEFT($NG$5,2),'%ICMS'!$B$2:$I$29,8,0)=AO18,"",HV18)</f>
        <v/>
      </c>
      <c r="NH18" s="101" t="str">
        <f>IF(VLOOKUP(LEFT($NH$5,2),'%ICMS'!$B$2:$I$29,8,0)=AP18,"",HW18)</f>
        <v/>
      </c>
      <c r="NI18" s="101" t="str">
        <f>IF(VLOOKUP(LEFT($NI$5,2),'%ICMS'!$B$2:$I$29,8,0)=AQ18,"",HX18)</f>
        <v/>
      </c>
      <c r="NJ18" s="101" t="str">
        <f>IF(VLOOKUP(LEFT($NJ$5,2),'%ICMS'!$B$2:$I$29,8,0)=AR18,"",HY18)</f>
        <v/>
      </c>
      <c r="NK18" s="101" t="str">
        <f>IF(VLOOKUP(LEFT($NK$5,2),'%ICMS'!$B$2:$I$29,8,0)=AS18,"",HZ18)</f>
        <v/>
      </c>
      <c r="NL18" s="101" t="str">
        <f>IF(VLOOKUP(LEFT($NL$5,2),'%ICMS'!$B$2:$I$29,8,0)=AT18,"",IA18)</f>
        <v/>
      </c>
      <c r="NM18" s="101" t="str">
        <f>IF(VLOOKUP(LEFT($NM$5,2),'%ICMS'!$B$2:$I$29,8,0)=AU18,"",IB18)</f>
        <v/>
      </c>
      <c r="NN18" s="101" t="str">
        <f>IF(VLOOKUP(LEFT($NN$5,2),'%ICMS'!$B$2:$I$29,8,0)=AV18,"",IC18)</f>
        <v/>
      </c>
      <c r="NO18" s="101" t="str">
        <f>IF(FB18="PMPF",U18,IF(VLOOKUP(LEFT($NO$5,2),'%ICMS'!$B$2:$I$29,8,0)=AW18,"",ID18))</f>
        <v/>
      </c>
      <c r="NP18" s="101" t="str">
        <f>IF(VLOOKUP(LEFT($NP$5,2),'%ICMS'!$B$2:$I$29,8,0)=AX18,"",IE18)</f>
        <v/>
      </c>
      <c r="NQ18" s="101" t="str">
        <f>IF(VLOOKUP(LEFT($NQ$5,2),'%ICMS'!$B$2:$I$29,8,0)=AY18,"",IF18)</f>
        <v/>
      </c>
      <c r="NT18" s="139">
        <v>0.08</v>
      </c>
      <c r="NU18" s="101">
        <f t="shared" ref="NU18" si="307">(GE18-(GE18*FD18)-((GE18-(GE18*FD18))*$NT18))</f>
        <v>71.394749904150032</v>
      </c>
      <c r="NV18" s="101">
        <f t="shared" ref="NV18" si="308">(GF18-(GF18*FE18)-((GF18-(GF18*FE18))*$NT18))</f>
        <v>71.60532758170369</v>
      </c>
      <c r="NW18" s="101">
        <f t="shared" ref="NW18" si="309">(GG18-(GG18*FF18)-((GG18-(GG18*FF18))*$NT18))</f>
        <v>71.534114976000012</v>
      </c>
      <c r="NX18" s="101">
        <f t="shared" ref="NX18" si="310">(GH18-(GH18*FG18)-((GH18-(GH18*FG18))*$NT18))</f>
        <v>71.259366666666679</v>
      </c>
      <c r="NY18" s="101">
        <f t="shared" ref="NY18" si="311">(GI18-(GI18*FH18)-((GI18-(GI18*FH18))*$NT18))</f>
        <v>71.60532758170369</v>
      </c>
      <c r="NZ18" s="101">
        <f t="shared" ref="NZ18" si="312">(GJ18-(GJ18*FI18)-((GJ18-(GJ18*FI18))*$NT18))</f>
        <v>71.534114976000012</v>
      </c>
      <c r="OA18" s="101">
        <f t="shared" ref="OA18" si="313">(GK18-(GK18*FJ18)-((GK18-(GK18*FJ18))*$NT18))</f>
        <v>71.127818399733343</v>
      </c>
      <c r="OB18" s="101">
        <f t="shared" ref="OB18" si="314">(GL18-(GL18*FK18)-((GL18-(GL18*FK18))*$NT18))</f>
        <v>71.127818399733343</v>
      </c>
      <c r="OC18" s="101">
        <f t="shared" ref="OC18" si="315">(GM18-(GM18*FL18)-((GM18-(GM18*FL18))*$NT18))</f>
        <v>71.394749904150032</v>
      </c>
      <c r="OD18" s="101">
        <f t="shared" ref="OD18" si="316">(GN18-(GN18*FM18)-((GN18-(GN18*FM18))*$NT18))</f>
        <v>71.977887896016682</v>
      </c>
      <c r="OE18" s="101">
        <f t="shared" ref="OE18" si="317">(GO18-(GO18*FN18)-((GO18-(GO18*FN18))*$NT18))</f>
        <v>83.425600000000003</v>
      </c>
      <c r="OF18" s="101">
        <f t="shared" ref="OF18" si="318">(GP18-(GP18*FO18)-((GP18-(GP18*FO18))*$NT18))</f>
        <v>71.127818399733343</v>
      </c>
      <c r="OG18" s="101">
        <f t="shared" ref="OG18" si="319">(GQ18-(GQ18*FP18)-((GQ18-(GQ18*FP18))*$NT18))</f>
        <v>71.127818399733343</v>
      </c>
      <c r="OH18" s="101">
        <f t="shared" ref="OH18" si="320">(GR18-(GR18*FQ18)-((GR18-(GR18*FQ18))*$NT18))</f>
        <v>71.394749904150032</v>
      </c>
      <c r="OI18" s="101">
        <f t="shared" ref="OI18" si="321">(GS18-(GS18*FR18)-((GS18-(GS18*FR18))*$NT18))</f>
        <v>71.534114976000012</v>
      </c>
      <c r="OJ18" s="101">
        <f t="shared" ref="OJ18" si="322">(GT18-(GT18*FS18)-((GT18-(GT18*FS18))*$NT18))</f>
        <v>71.60532758170369</v>
      </c>
      <c r="OK18" s="101">
        <f t="shared" ref="OK18" si="323">(GU18-(GU18*FT18)-((GU18-(GU18*FT18))*$NT18))</f>
        <v>71.901098541791683</v>
      </c>
      <c r="OL18" s="101">
        <f t="shared" ref="OL18" si="324">(GV18-(GV18*FU18)-((GV18-(GV18*FU18))*$NT18))</f>
        <v>71.463879745474998</v>
      </c>
      <c r="OM18" s="101">
        <f t="shared" ref="OM18" si="325">(GW18-(GW18*FV18)-((GW18-(GW18*FV18))*$NT18))</f>
        <v>71.82548931220002</v>
      </c>
      <c r="ON18" s="101">
        <f t="shared" ref="ON18" si="326">(GX18-(GX18*FW18)-((GX18-(GX18*FW18))*$NT18))</f>
        <v>71.534114976000012</v>
      </c>
      <c r="OO18" s="101">
        <f t="shared" ref="OO18" si="327">(GY18-(GY18*FX18)-((GY18-(GY18*FX18))*$NT18))</f>
        <v>71.463879745474998</v>
      </c>
      <c r="OP18" s="101">
        <f t="shared" ref="OP18" si="328">(GZ18-(GZ18*FY18)-((GZ18-(GZ18*FY18))*$NT18))</f>
        <v>71.534114976000012</v>
      </c>
      <c r="OQ18" s="101">
        <f t="shared" ref="OQ18" si="329">(HA18-(HA18*FZ18)-((HA18-(HA18*FZ18))*$NT18))</f>
        <v>71.127818399733343</v>
      </c>
      <c r="OR18" s="101">
        <f t="shared" ref="OR18" si="330">(HB18-(HB18*GA18)-((HB18-(HB18*GA18))*$NT18))</f>
        <v>71.127818399733343</v>
      </c>
      <c r="OS18" s="101">
        <f t="shared" ref="OS18" si="331">(HC18-(HC18*GB18)-((HC18-(HC18*GB18))*$NT18))</f>
        <v>71.534114976000012</v>
      </c>
      <c r="OT18" s="101">
        <f t="shared" ref="OT18" si="332">(HD18-(HD18*GC18)-((HD18-(HD18*GC18))*$NT18))</f>
        <v>71.259366666666679</v>
      </c>
      <c r="OU18" s="101">
        <f t="shared" ref="OU18" si="333">(HE18-(HE18*GD18)-((HE18-(HE18*GD18))*$NT18))</f>
        <v>71.534114976000012</v>
      </c>
      <c r="OV18" s="101">
        <f t="shared" ref="OV18" si="334">NU18*$T18</f>
        <v>0</v>
      </c>
      <c r="OW18" s="101">
        <f t="shared" ref="OW18" si="335">NV18*$T18</f>
        <v>0</v>
      </c>
      <c r="OX18" s="101">
        <f t="shared" ref="OX18" si="336">NW18*$T18</f>
        <v>0</v>
      </c>
      <c r="OY18" s="101">
        <f t="shared" ref="OY18" si="337">NX18*$T18</f>
        <v>0</v>
      </c>
      <c r="OZ18" s="101">
        <f t="shared" ref="OZ18" si="338">NY18*$T18</f>
        <v>0</v>
      </c>
      <c r="PA18" s="101">
        <f t="shared" ref="PA18" si="339">NZ18*$T18</f>
        <v>0</v>
      </c>
      <c r="PB18" s="101">
        <f t="shared" ref="PB18" si="340">OA18*$T18</f>
        <v>0</v>
      </c>
      <c r="PC18" s="101">
        <f t="shared" ref="PC18" si="341">OB18*$T18</f>
        <v>0</v>
      </c>
      <c r="PD18" s="101">
        <f t="shared" ref="PD18" si="342">OC18*$T18</f>
        <v>0</v>
      </c>
      <c r="PE18" s="101">
        <f t="shared" ref="PE18" si="343">OD18*$T18</f>
        <v>0</v>
      </c>
      <c r="PF18" s="101">
        <f t="shared" ref="PF18" si="344">OE18*$T18</f>
        <v>0</v>
      </c>
      <c r="PG18" s="101">
        <f t="shared" ref="PG18" si="345">OF18*$T18</f>
        <v>0</v>
      </c>
      <c r="PH18" s="101">
        <f t="shared" ref="PH18" si="346">OG18*$T18</f>
        <v>0</v>
      </c>
      <c r="PI18" s="101">
        <f t="shared" ref="PI18" si="347">OH18*$T18</f>
        <v>0</v>
      </c>
      <c r="PJ18" s="101">
        <f t="shared" ref="PJ18" si="348">OI18*$T18</f>
        <v>0</v>
      </c>
      <c r="PK18" s="101">
        <f t="shared" ref="PK18" si="349">OJ18*$T18</f>
        <v>0</v>
      </c>
      <c r="PL18" s="101">
        <f t="shared" ref="PL18" si="350">OK18*$T18</f>
        <v>0</v>
      </c>
      <c r="PM18" s="101">
        <f t="shared" ref="PM18" si="351">OL18*$T18</f>
        <v>0</v>
      </c>
      <c r="PN18" s="101">
        <f t="shared" ref="PN18" si="352">OM18*$T18</f>
        <v>0</v>
      </c>
      <c r="PO18" s="101">
        <f t="shared" ref="PO18" si="353">ON18*$T18</f>
        <v>0</v>
      </c>
      <c r="PP18" s="101">
        <f t="shared" ref="PP18" si="354">OO18*$T18</f>
        <v>0</v>
      </c>
      <c r="PQ18" s="101">
        <f t="shared" ref="PQ18" si="355">OP18*$T18</f>
        <v>0</v>
      </c>
      <c r="PR18" s="101">
        <f t="shared" ref="PR18" si="356">OQ18*$T18</f>
        <v>0</v>
      </c>
      <c r="PS18" s="101">
        <f t="shared" ref="PS18" si="357">OR18*$T18</f>
        <v>0</v>
      </c>
      <c r="PT18" s="101">
        <f t="shared" ref="PT18" si="358">OS18*$T18</f>
        <v>0</v>
      </c>
      <c r="PU18" s="101">
        <f t="shared" ref="PU18" si="359">OT18*$T18</f>
        <v>0</v>
      </c>
      <c r="PV18" s="101">
        <f t="shared" ref="PV18" si="360">OU18*$T18</f>
        <v>0</v>
      </c>
      <c r="PW18" s="101">
        <f t="shared" ref="PW18" si="361">IFERROR((((NU18+OV18)*(1+EC18))*CA18)-(NU18*AZ18),0)</f>
        <v>0</v>
      </c>
      <c r="PX18" s="101">
        <f t="shared" ref="PX18" si="362">IFERROR((((NV18+OW18)*(1+ED18))*CB18)-(NV18*BA18),0)</f>
        <v>0</v>
      </c>
      <c r="PY18" s="101">
        <f t="shared" ref="PY18" si="363">IFERROR((((NW18+OX18)*(1+EE18))*CC18)-(NW18*BB18),0)</f>
        <v>0</v>
      </c>
      <c r="PZ18" s="101">
        <f t="shared" ref="PZ18" si="364">IFERROR((((NX18+OY18)*(1+EF18))*CD18)-(NX18*BC18),0)</f>
        <v>0</v>
      </c>
      <c r="QA18" s="101">
        <f t="shared" ref="QA18" si="365">IFERROR((((NY18+OZ18)*(1+EG18))*CE18)-(NY18*BD18),0)</f>
        <v>0</v>
      </c>
      <c r="QB18" s="101">
        <f t="shared" ref="QB18" si="366">IFERROR((((NZ18+PA18)*(1+EH18))*CF18)-(NZ18*BE18),0)</f>
        <v>0</v>
      </c>
      <c r="QC18" s="101">
        <f t="shared" ref="QC18" si="367">IFERROR((((OA18+PB18)*(1+EI18))*CG18)-(OA18*BF18),0)</f>
        <v>0</v>
      </c>
      <c r="QD18" s="101">
        <f t="shared" ref="QD18" si="368">IFERROR((((OB18+PC18)*(1+EJ18))*CH18)-(OB18*BG18),0)</f>
        <v>0</v>
      </c>
      <c r="QE18" s="101">
        <f t="shared" ref="QE18" si="369">IFERROR((((OC18+PD18)*(1+EK18))*CI18)-(OC18*BH18),0)</f>
        <v>0</v>
      </c>
      <c r="QF18" s="101">
        <f t="shared" ref="QF18" si="370">IFERROR((((OD18+PE18)*(1+EL18))*CJ18)-(OD18*BI18),0)</f>
        <v>0</v>
      </c>
      <c r="QG18" s="101">
        <f t="shared" ref="QG18" si="371">IFERROR((((OE18+PF18)*(1+EM18))*CK18)-(OE18*BJ18),0)</f>
        <v>4.9554806400000029</v>
      </c>
      <c r="QH18" s="101">
        <f t="shared" ref="QH18" si="372">IFERROR((((OF18+PG18)*(1+EN18))*CL18)-(OF18*BK18),0)</f>
        <v>13.902660523645229</v>
      </c>
      <c r="QI18" s="101">
        <f t="shared" ref="QI18" si="373">IFERROR((((OG18+PH18)*(1+EO18))*CM18)-(OG18*BL18),0)</f>
        <v>0</v>
      </c>
      <c r="QJ18" s="101">
        <f t="shared" ref="QJ18" si="374">IFERROR((((OH18+PI18)*(1+EP18))*CN18)-(OH18*BM18),0)</f>
        <v>0</v>
      </c>
      <c r="QK18" s="101">
        <f t="shared" ref="QK18" si="375">IFERROR((((OI18+PJ18)*(1+EQ18))*CO18)-(OI18*BN18),0)</f>
        <v>0</v>
      </c>
      <c r="QL18" s="101">
        <f t="shared" ref="QL18" si="376">IFERROR((((OJ18+PK18)*(1+ER18))*CP18)-(OJ18*BO18),0)</f>
        <v>0</v>
      </c>
      <c r="QM18" s="101">
        <f t="shared" ref="QM18" si="377">IFERROR((((OK18+PL18)*(1+ES18))*CQ18)-(OK18*BP18),0)</f>
        <v>0</v>
      </c>
      <c r="QN18" s="101">
        <f t="shared" ref="QN18" si="378">IFERROR((((OL18+PM18)*(1+ET18))*CR18)-(OL18*BQ18),0)</f>
        <v>0</v>
      </c>
      <c r="QO18" s="101">
        <f t="shared" ref="QO18" si="379">IFERROR((((OM18+PN18)*(1+EU18))*CS18)-(OM18*BR18),0)</f>
        <v>0</v>
      </c>
      <c r="QP18" s="101">
        <f t="shared" ref="QP18" si="380">IFERROR((((ON18+PO18)*(1+EV18))*CT18)-(ON18*BS18),0)</f>
        <v>0</v>
      </c>
      <c r="QQ18" s="101">
        <f t="shared" ref="QQ18" si="381">IFERROR((((OO18+PP18)*(1+EW18))*CU18)-(OO18*BT18),0)</f>
        <v>0</v>
      </c>
      <c r="QR18" s="101">
        <f t="shared" ref="QR18" si="382">IFERROR((((OP18+PQ18)*(1+EX18))*CV18)-(OP18*BU18),0)</f>
        <v>0</v>
      </c>
      <c r="QS18" s="101">
        <f t="shared" ref="QS18" si="383">IFERROR((((OQ18+PR18)*(1+EY18))*CW18)-(OQ18*BV18),0)</f>
        <v>0</v>
      </c>
      <c r="QT18" s="101">
        <f t="shared" ref="QT18" si="384">IFERROR((((OR18+PS18)*(1+EZ18))*CX18)-(OR18*BW18),0)</f>
        <v>0</v>
      </c>
      <c r="QU18" s="101">
        <f t="shared" ref="QU18" si="385">IFERROR((((OS18+PT18)*(1+FA18))*CY18)-(OS18*BX18),0)</f>
        <v>0</v>
      </c>
      <c r="QV18" s="101">
        <f t="shared" ref="QV18" si="386">IFERROR((((OT18+PU18)*(1+FB18))*CZ18)-(OT18*BY18),0)</f>
        <v>0</v>
      </c>
      <c r="QW18" s="101">
        <f t="shared" ref="QW18" si="387">IFERROR((((OU18+PV18)*(1+FC18))*DA18)-(OU18*BZ18),0)</f>
        <v>0</v>
      </c>
      <c r="QX18" s="101">
        <f t="shared" ref="QX18" si="388">NU18+OV18+PW18</f>
        <v>71.394749904150032</v>
      </c>
      <c r="QY18" s="101">
        <f t="shared" ref="QY18" si="389">NV18+OW18+PX18</f>
        <v>71.60532758170369</v>
      </c>
      <c r="QZ18" s="101">
        <f t="shared" ref="QZ18" si="390">NW18+OX18+PY18</f>
        <v>71.534114976000012</v>
      </c>
      <c r="RA18" s="101">
        <f t="shared" ref="RA18" si="391">NX18+OY18+PZ18</f>
        <v>71.259366666666679</v>
      </c>
      <c r="RB18" s="101">
        <f t="shared" ref="RB18" si="392">NY18+OZ18+QA18</f>
        <v>71.60532758170369</v>
      </c>
      <c r="RC18" s="101">
        <f t="shared" ref="RC18" si="393">NZ18+PA18+QB18</f>
        <v>71.534114976000012</v>
      </c>
      <c r="RD18" s="101">
        <f t="shared" ref="RD18" si="394">OA18+PB18+QC18</f>
        <v>71.127818399733343</v>
      </c>
      <c r="RE18" s="101">
        <f t="shared" ref="RE18" si="395">OB18+PC18+QD18</f>
        <v>71.127818399733343</v>
      </c>
      <c r="RF18" s="101">
        <f t="shared" ref="RF18" si="396">OC18+PD18+QE18</f>
        <v>71.394749904150032</v>
      </c>
      <c r="RG18" s="101">
        <f t="shared" ref="RG18" si="397">OD18+PE18+QF18</f>
        <v>71.977887896016682</v>
      </c>
      <c r="RH18" s="101">
        <f t="shared" ref="RH18" si="398">OE18+PF18+QG18</f>
        <v>88.381080640000008</v>
      </c>
      <c r="RI18" s="101">
        <f t="shared" ref="RI18" si="399">OF18+PG18+QH18</f>
        <v>85.030478923378567</v>
      </c>
      <c r="RJ18" s="101">
        <f t="shared" ref="RJ18" si="400">OG18+PH18+QI18</f>
        <v>71.127818399733343</v>
      </c>
      <c r="RK18" s="101">
        <f t="shared" ref="RK18" si="401">OH18+PI18+QJ18</f>
        <v>71.394749904150032</v>
      </c>
      <c r="RL18" s="101">
        <f t="shared" ref="RL18" si="402">OI18+PJ18+QK18</f>
        <v>71.534114976000012</v>
      </c>
      <c r="RM18" s="101">
        <f t="shared" ref="RM18" si="403">OJ18+PK18+QL18</f>
        <v>71.60532758170369</v>
      </c>
      <c r="RN18" s="101">
        <f t="shared" ref="RN18" si="404">OK18+PL18+QM18</f>
        <v>71.901098541791683</v>
      </c>
      <c r="RO18" s="101">
        <f t="shared" ref="RO18" si="405">OL18+PM18+QN18</f>
        <v>71.463879745474998</v>
      </c>
      <c r="RP18" s="101">
        <f t="shared" ref="RP18" si="406">OM18+PN18+QO18</f>
        <v>71.82548931220002</v>
      </c>
      <c r="RQ18" s="101">
        <f t="shared" ref="RQ18" si="407">ON18+PO18+QP18</f>
        <v>71.534114976000012</v>
      </c>
      <c r="RR18" s="101">
        <f t="shared" ref="RR18" si="408">OO18+PP18+QQ18</f>
        <v>71.463879745474998</v>
      </c>
      <c r="RS18" s="101">
        <f t="shared" ref="RS18" si="409">OP18+PQ18+QR18</f>
        <v>71.534114976000012</v>
      </c>
      <c r="RT18" s="101">
        <f t="shared" ref="RT18" si="410">OQ18+PR18+QS18</f>
        <v>71.127818399733343</v>
      </c>
      <c r="RU18" s="101">
        <f t="shared" ref="RU18" si="411">OR18+PS18+QT18</f>
        <v>71.127818399733343</v>
      </c>
      <c r="RV18" s="101">
        <f t="shared" ref="RV18" si="412">OS18+PT18+QU18</f>
        <v>71.534114976000012</v>
      </c>
      <c r="RW18" s="101">
        <f t="shared" ref="RW18" si="413">OT18+PU18+QV18</f>
        <v>71.259366666666679</v>
      </c>
      <c r="RX18" s="101">
        <f t="shared" ref="RX18" si="414">OU18+PV18+QW18</f>
        <v>71.534114976000012</v>
      </c>
      <c r="RY18" s="101">
        <f t="shared" ref="RY18" si="415">GE18-GE18*FD18-(GE18-GE18*FD18)*AZ18</f>
        <v>74.498869465200031</v>
      </c>
      <c r="RZ18" s="210">
        <f>GF18-GF18*FE18-(GF18-GF18*FE18)*BA18</f>
        <v>74.718602693951667</v>
      </c>
      <c r="SA18" s="101">
        <f t="shared" ref="SA18" si="416">GG18-GG18*FF18-(GG18-GG18*FF18)*BB18</f>
        <v>74.644293888000021</v>
      </c>
      <c r="SB18" s="101">
        <f t="shared" ref="SB18" si="417">GH18-GH18*FG18-(GH18-GH18*FG18)*BC18</f>
        <v>74.357600000000005</v>
      </c>
      <c r="SC18" s="101">
        <f t="shared" ref="SC18" si="418">GI18-GI18*FH18-(GI18-GI18*FH18)*BD18</f>
        <v>74.718602693951667</v>
      </c>
      <c r="SD18" s="101">
        <f t="shared" ref="SD18" si="419">GJ18-GJ18*FI18-(GJ18-GJ18*FI18)*BE18</f>
        <v>74.644293888000021</v>
      </c>
      <c r="SE18" s="101">
        <f t="shared" ref="SE18" si="420">GK18-GK18*FJ18-(GK18-GK18*FJ18)*BF18</f>
        <v>74.220332243200019</v>
      </c>
      <c r="SF18" s="101">
        <f t="shared" ref="SF18" si="421">GL18-GL18*FK18-(GL18-GL18*FK18)*BG18</f>
        <v>74.220332243200019</v>
      </c>
      <c r="SG18" s="101">
        <f t="shared" ref="SG18" si="422">GM18-GM18*FL18-(GM18-GM18*FL18)*BH18</f>
        <v>74.498869465200031</v>
      </c>
      <c r="SH18" s="101">
        <f t="shared" ref="SH18" si="423">GN18-GN18*FM18-(GN18-GN18*FM18)*BI18</f>
        <v>75.107361282800014</v>
      </c>
      <c r="SI18" s="101">
        <f t="shared" ref="SI18" si="424">GO18-GO18*FN18-(GO18-GO18*FN18)*BJ18</f>
        <v>74.357600000000005</v>
      </c>
      <c r="SJ18" s="101">
        <f t="shared" ref="SJ18" si="425">GP18-GP18*FO18-(GP18-GP18*FO18)*BK18</f>
        <v>74.220332243200019</v>
      </c>
      <c r="SK18" s="101">
        <f t="shared" ref="SK18" si="426">GQ18-GQ18*FP18-(GQ18-GQ18*FP18)*BL18</f>
        <v>74.220332243200019</v>
      </c>
      <c r="SL18" s="101">
        <f t="shared" ref="SL18" si="427">GR18-GR18*FQ18-(GR18-GR18*FQ18)*BM18</f>
        <v>74.498869465200031</v>
      </c>
      <c r="SM18" s="101">
        <f t="shared" ref="SM18" si="428">GS18-GS18*FR18-(GS18-GS18*FR18)*BN18</f>
        <v>74.644293888000021</v>
      </c>
      <c r="SN18" s="101">
        <f t="shared" ref="SN18" si="429">GT18-GT18*FS18-(GT18-GT18*FS18)*BO18</f>
        <v>74.718602693951667</v>
      </c>
      <c r="SO18" s="101">
        <f t="shared" ref="SO18" si="430">GU18-GU18*FT18-(GU18-GU18*FT18)*BP18</f>
        <v>75.027233261000006</v>
      </c>
      <c r="SP18" s="101">
        <f t="shared" ref="SP18" si="431">GV18-GV18*FU18-(GV18-GV18*FU18)*BQ18</f>
        <v>74.571004951800006</v>
      </c>
      <c r="SQ18" s="101">
        <f t="shared" ref="SQ18" si="432">GW18-GW18*FV18-(GW18-GW18*FV18)*BR18</f>
        <v>74.948336673600011</v>
      </c>
      <c r="SR18" s="101">
        <f t="shared" ref="SR18" si="433">GX18-GX18*FW18-(GX18-GX18*FW18)*BS18</f>
        <v>74.644293888000021</v>
      </c>
      <c r="SS18" s="101">
        <f t="shared" ref="SS18" si="434">GY18-GY18*FX18-(GY18-GY18*FX18)*BT18</f>
        <v>74.571004951800006</v>
      </c>
      <c r="ST18" s="101">
        <f t="shared" ref="ST18" si="435">GZ18-GZ18*FY18-(GZ18-GZ18*FY18)*BU18</f>
        <v>74.644293888000021</v>
      </c>
      <c r="SU18" s="101">
        <f t="shared" ref="SU18" si="436">HA18-HA18*FZ18-(HA18-HA18*FZ18)*BV18</f>
        <v>74.220332243200019</v>
      </c>
      <c r="SV18" s="101">
        <f t="shared" ref="SV18" si="437">HB18-HB18*GA18-(HB18-HB18*GA18)*BW18</f>
        <v>74.220332243200019</v>
      </c>
      <c r="SW18" s="101">
        <f t="shared" ref="SW18" si="438">HC18-HC18*GB18-(HC18-HC18*GB18)*BX18</f>
        <v>74.644293888000021</v>
      </c>
      <c r="SX18" s="101">
        <f t="shared" ref="SX18" si="439">HD18-HD18*GC18-(HD18-HD18*GC18)*BY18</f>
        <v>74.357600000000005</v>
      </c>
      <c r="SY18" s="101">
        <f t="shared" ref="SY18" si="440">HE18-HE18*GD18-(HE18-HE18*GD18)*BZ18</f>
        <v>74.644293888000021</v>
      </c>
    </row>
    <row r="19" spans="1:519" s="112" customFormat="1" ht="15" customHeight="1" x14ac:dyDescent="0.2">
      <c r="A19" s="12" t="s">
        <v>99</v>
      </c>
      <c r="B19" s="12" t="s">
        <v>17</v>
      </c>
      <c r="C19" s="14">
        <v>100269569</v>
      </c>
      <c r="D19" s="13" t="s">
        <v>93</v>
      </c>
      <c r="E19" s="14" t="s">
        <v>175</v>
      </c>
      <c r="F19" s="126" t="s">
        <v>61</v>
      </c>
      <c r="G19" s="14">
        <v>144</v>
      </c>
      <c r="H19" s="14" t="s">
        <v>27</v>
      </c>
      <c r="I19" s="126" t="s">
        <v>133</v>
      </c>
      <c r="J19" s="14" t="s">
        <v>133</v>
      </c>
      <c r="K19" s="127" t="s">
        <v>133</v>
      </c>
      <c r="L19" s="15" t="s">
        <v>56</v>
      </c>
      <c r="M19" s="15" t="s">
        <v>19</v>
      </c>
      <c r="N19" s="128" t="s">
        <v>57</v>
      </c>
      <c r="O19" s="128" t="s">
        <v>142</v>
      </c>
      <c r="P19" s="136">
        <v>1</v>
      </c>
      <c r="Q19" s="128" t="s">
        <v>20</v>
      </c>
      <c r="R19" s="128" t="s">
        <v>21</v>
      </c>
      <c r="S19" s="129">
        <v>0.12</v>
      </c>
      <c r="T19" s="130">
        <v>0</v>
      </c>
      <c r="U19" s="167" t="s">
        <v>369</v>
      </c>
      <c r="V19" s="131">
        <v>0.1057</v>
      </c>
      <c r="W19" s="131">
        <v>9.0399999999999994E-2</v>
      </c>
      <c r="X19" s="131"/>
      <c r="Y19" s="131">
        <v>0.19</v>
      </c>
      <c r="Z19" s="131">
        <v>0.20499999999999999</v>
      </c>
      <c r="AA19" s="131">
        <v>0.2</v>
      </c>
      <c r="AB19" s="131">
        <v>0.18</v>
      </c>
      <c r="AC19" s="131">
        <v>0.20499999999999999</v>
      </c>
      <c r="AD19" s="131">
        <v>0.2</v>
      </c>
      <c r="AE19" s="131">
        <v>0.17</v>
      </c>
      <c r="AF19" s="131">
        <v>0.17</v>
      </c>
      <c r="AG19" s="131">
        <v>0.19</v>
      </c>
      <c r="AH19" s="131">
        <v>0.23</v>
      </c>
      <c r="AI19" s="131">
        <v>0.18</v>
      </c>
      <c r="AJ19" s="131">
        <v>0.17</v>
      </c>
      <c r="AK19" s="131">
        <v>0.17</v>
      </c>
      <c r="AL19" s="131">
        <v>0.19</v>
      </c>
      <c r="AM19" s="131">
        <v>0.2</v>
      </c>
      <c r="AN19" s="131">
        <v>0.20499999999999999</v>
      </c>
      <c r="AO19" s="131">
        <v>0.22500000000000001</v>
      </c>
      <c r="AP19" s="131">
        <v>0.19500000000000001</v>
      </c>
      <c r="AQ19" s="131">
        <v>0.22</v>
      </c>
      <c r="AR19" s="131">
        <v>0.2</v>
      </c>
      <c r="AS19" s="131">
        <v>0.19500000000000001</v>
      </c>
      <c r="AT19" s="131">
        <v>0.2</v>
      </c>
      <c r="AU19" s="131">
        <v>0.17</v>
      </c>
      <c r="AV19" s="131">
        <v>0.17</v>
      </c>
      <c r="AW19" s="131">
        <v>0.2</v>
      </c>
      <c r="AX19" s="131">
        <v>0.18</v>
      </c>
      <c r="AY19" s="131">
        <v>0.2</v>
      </c>
      <c r="AZ19" s="131">
        <v>0.04</v>
      </c>
      <c r="BA19" s="131">
        <v>0.04</v>
      </c>
      <c r="BB19" s="131">
        <v>0.04</v>
      </c>
      <c r="BC19" s="131">
        <v>0.04</v>
      </c>
      <c r="BD19" s="131">
        <v>0.04</v>
      </c>
      <c r="BE19" s="131">
        <v>0.04</v>
      </c>
      <c r="BF19" s="131">
        <v>0.04</v>
      </c>
      <c r="BG19" s="131">
        <v>0.04</v>
      </c>
      <c r="BH19" s="131">
        <v>0.04</v>
      </c>
      <c r="BI19" s="131">
        <v>0.04</v>
      </c>
      <c r="BJ19" s="131">
        <v>0.18</v>
      </c>
      <c r="BK19" s="131">
        <v>0.04</v>
      </c>
      <c r="BL19" s="131">
        <v>0.04</v>
      </c>
      <c r="BM19" s="131">
        <v>0.04</v>
      </c>
      <c r="BN19" s="131">
        <v>0.04</v>
      </c>
      <c r="BO19" s="131">
        <v>0.04</v>
      </c>
      <c r="BP19" s="131">
        <v>0.04</v>
      </c>
      <c r="BQ19" s="131">
        <v>0.04</v>
      </c>
      <c r="BR19" s="131">
        <v>0.04</v>
      </c>
      <c r="BS19" s="131">
        <v>0.04</v>
      </c>
      <c r="BT19" s="131">
        <v>0.04</v>
      </c>
      <c r="BU19" s="131">
        <v>0.04</v>
      </c>
      <c r="BV19" s="131">
        <v>0.04</v>
      </c>
      <c r="BW19" s="131">
        <v>0.04</v>
      </c>
      <c r="BX19" s="131">
        <v>0.04</v>
      </c>
      <c r="BY19" s="131">
        <v>0.04</v>
      </c>
      <c r="BZ19" s="131">
        <v>0.04</v>
      </c>
      <c r="CA19" s="131" t="s">
        <v>369</v>
      </c>
      <c r="CB19" s="131" t="s">
        <v>369</v>
      </c>
      <c r="CC19" s="131" t="s">
        <v>369</v>
      </c>
      <c r="CD19" s="131" t="s">
        <v>369</v>
      </c>
      <c r="CE19" s="131" t="s">
        <v>369</v>
      </c>
      <c r="CF19" s="131" t="s">
        <v>369</v>
      </c>
      <c r="CG19" s="131" t="s">
        <v>369</v>
      </c>
      <c r="CH19" s="131" t="s">
        <v>369</v>
      </c>
      <c r="CI19" s="131" t="s">
        <v>369</v>
      </c>
      <c r="CJ19" s="131" t="s">
        <v>369</v>
      </c>
      <c r="CK19" s="131">
        <v>0.18</v>
      </c>
      <c r="CL19" s="131">
        <v>0.17</v>
      </c>
      <c r="CM19" s="131" t="s">
        <v>369</v>
      </c>
      <c r="CN19" s="131" t="s">
        <v>369</v>
      </c>
      <c r="CO19" s="131" t="s">
        <v>369</v>
      </c>
      <c r="CP19" s="131" t="s">
        <v>369</v>
      </c>
      <c r="CQ19" s="131" t="s">
        <v>369</v>
      </c>
      <c r="CR19" s="131" t="s">
        <v>369</v>
      </c>
      <c r="CS19" s="131" t="s">
        <v>369</v>
      </c>
      <c r="CT19" s="131" t="s">
        <v>369</v>
      </c>
      <c r="CU19" s="131" t="s">
        <v>369</v>
      </c>
      <c r="CV19" s="131" t="s">
        <v>369</v>
      </c>
      <c r="CW19" s="131" t="s">
        <v>369</v>
      </c>
      <c r="CX19" s="131" t="s">
        <v>369</v>
      </c>
      <c r="CY19" s="131" t="s">
        <v>369</v>
      </c>
      <c r="CZ19" s="131" t="s">
        <v>369</v>
      </c>
      <c r="DA19" s="131" t="s">
        <v>369</v>
      </c>
      <c r="DB19" s="131" t="s">
        <v>369</v>
      </c>
      <c r="DC19" s="131" t="s">
        <v>369</v>
      </c>
      <c r="DD19" s="131" t="s">
        <v>369</v>
      </c>
      <c r="DE19" s="131" t="s">
        <v>369</v>
      </c>
      <c r="DF19" s="131" t="s">
        <v>369</v>
      </c>
      <c r="DG19" s="131" t="s">
        <v>369</v>
      </c>
      <c r="DH19" s="131" t="s">
        <v>369</v>
      </c>
      <c r="DI19" s="131" t="s">
        <v>369</v>
      </c>
      <c r="DJ19" s="131" t="s">
        <v>369</v>
      </c>
      <c r="DK19" s="131" t="s">
        <v>369</v>
      </c>
      <c r="DL19" s="131">
        <v>0.33</v>
      </c>
      <c r="DM19" s="131">
        <v>0.19750000000000001</v>
      </c>
      <c r="DN19" s="131" t="s">
        <v>369</v>
      </c>
      <c r="DO19" s="131" t="s">
        <v>369</v>
      </c>
      <c r="DP19" s="131" t="s">
        <v>369</v>
      </c>
      <c r="DQ19" s="131" t="s">
        <v>369</v>
      </c>
      <c r="DR19" s="131" t="s">
        <v>369</v>
      </c>
      <c r="DS19" s="131" t="s">
        <v>369</v>
      </c>
      <c r="DT19" s="131" t="s">
        <v>369</v>
      </c>
      <c r="DU19" s="131" t="s">
        <v>369</v>
      </c>
      <c r="DV19" s="131" t="s">
        <v>369</v>
      </c>
      <c r="DW19" s="131" t="s">
        <v>369</v>
      </c>
      <c r="DX19" s="131" t="s">
        <v>369</v>
      </c>
      <c r="DY19" s="131" t="s">
        <v>369</v>
      </c>
      <c r="DZ19" s="131" t="s">
        <v>369</v>
      </c>
      <c r="EA19" s="131" t="s">
        <v>369</v>
      </c>
      <c r="EB19" s="131" t="s">
        <v>369</v>
      </c>
      <c r="EC19" s="131" t="str">
        <f t="shared" si="0"/>
        <v>N/A</v>
      </c>
      <c r="ED19" s="131" t="str">
        <f t="shared" si="1"/>
        <v>N/A</v>
      </c>
      <c r="EE19" s="131" t="str">
        <f t="shared" si="2"/>
        <v>N/A</v>
      </c>
      <c r="EF19" s="131" t="str">
        <f t="shared" si="3"/>
        <v>N/A</v>
      </c>
      <c r="EG19" s="131" t="str">
        <f t="shared" si="4"/>
        <v>N/A</v>
      </c>
      <c r="EH19" s="131" t="str">
        <f t="shared" si="5"/>
        <v>N/A</v>
      </c>
      <c r="EI19" s="131" t="str">
        <f t="shared" si="6"/>
        <v>N/A</v>
      </c>
      <c r="EJ19" s="131" t="str">
        <f t="shared" si="7"/>
        <v>N/A</v>
      </c>
      <c r="EK19" s="131" t="str">
        <f t="shared" si="8"/>
        <v>N/A</v>
      </c>
      <c r="EL19" s="131" t="str">
        <f t="shared" si="9"/>
        <v>N/A</v>
      </c>
      <c r="EM19" s="131">
        <f t="shared" si="10"/>
        <v>0.33000000000000029</v>
      </c>
      <c r="EN19" s="131">
        <f t="shared" si="11"/>
        <v>0.38506024096385549</v>
      </c>
      <c r="EO19" s="131" t="str">
        <f t="shared" si="12"/>
        <v>N/A</v>
      </c>
      <c r="EP19" s="131" t="str">
        <f t="shared" si="133"/>
        <v>N/A</v>
      </c>
      <c r="EQ19" s="131" t="str">
        <f t="shared" si="134"/>
        <v>N/A</v>
      </c>
      <c r="ER19" s="131" t="str">
        <f>DQ19</f>
        <v>N/A</v>
      </c>
      <c r="ES19" s="131" t="str">
        <f t="shared" si="135"/>
        <v>N/A</v>
      </c>
      <c r="ET19" s="131" t="str">
        <f t="shared" si="136"/>
        <v>N/A</v>
      </c>
      <c r="EU19" s="131" t="str">
        <f t="shared" si="137"/>
        <v>N/A</v>
      </c>
      <c r="EV19" s="131" t="str">
        <f t="shared" si="138"/>
        <v>N/A</v>
      </c>
      <c r="EW19" s="131" t="str">
        <f t="shared" si="139"/>
        <v>N/A</v>
      </c>
      <c r="EX19" s="131" t="str">
        <f t="shared" si="140"/>
        <v>N/A</v>
      </c>
      <c r="EY19" s="131" t="str">
        <f t="shared" si="141"/>
        <v>N/A</v>
      </c>
      <c r="EZ19" s="131" t="str">
        <f t="shared" si="142"/>
        <v>N/A</v>
      </c>
      <c r="FA19" s="131" t="str">
        <f t="shared" si="143"/>
        <v>N/A</v>
      </c>
      <c r="FB19" s="131" t="str">
        <f t="shared" si="144"/>
        <v>N/A</v>
      </c>
      <c r="FC19" s="131" t="str">
        <f t="shared" si="145"/>
        <v>N/A</v>
      </c>
      <c r="FD19" s="132">
        <f t="shared" si="146"/>
        <v>0.15624999999999989</v>
      </c>
      <c r="FE19" s="132">
        <f t="shared" si="147"/>
        <v>0.17187499999999989</v>
      </c>
      <c r="FF19" s="132">
        <f t="shared" si="148"/>
        <v>0.16666666666666663</v>
      </c>
      <c r="FG19" s="132">
        <f t="shared" si="149"/>
        <v>0.14583333333333326</v>
      </c>
      <c r="FH19" s="132">
        <f t="shared" si="150"/>
        <v>0.17187499999999989</v>
      </c>
      <c r="FI19" s="132">
        <f t="shared" si="151"/>
        <v>0.16666666666666663</v>
      </c>
      <c r="FJ19" s="132">
        <f t="shared" si="152"/>
        <v>0.13541666666666663</v>
      </c>
      <c r="FK19" s="132">
        <f t="shared" si="153"/>
        <v>0.13541666666666663</v>
      </c>
      <c r="FL19" s="132">
        <f t="shared" si="154"/>
        <v>0.15624999999999989</v>
      </c>
      <c r="FM19" s="132">
        <f t="shared" si="155"/>
        <v>0.19791666666666663</v>
      </c>
      <c r="FN19" s="132">
        <f t="shared" si="156"/>
        <v>0</v>
      </c>
      <c r="FO19" s="132">
        <f t="shared" si="157"/>
        <v>0.13541666666666663</v>
      </c>
      <c r="FP19" s="132">
        <f t="shared" si="158"/>
        <v>0.13541666666666663</v>
      </c>
      <c r="FQ19" s="132">
        <f t="shared" si="159"/>
        <v>0.15624999999999989</v>
      </c>
      <c r="FR19" s="132">
        <f t="shared" si="160"/>
        <v>0.16666666666666663</v>
      </c>
      <c r="FS19" s="132">
        <f t="shared" si="161"/>
        <v>0.17187499999999989</v>
      </c>
      <c r="FT19" s="132">
        <f t="shared" si="162"/>
        <v>0.19270833333333326</v>
      </c>
      <c r="FU19" s="132">
        <f t="shared" si="163"/>
        <v>0.16145833333333337</v>
      </c>
      <c r="FV19" s="132">
        <f t="shared" si="164"/>
        <v>0.18749999999999989</v>
      </c>
      <c r="FW19" s="132">
        <f t="shared" si="165"/>
        <v>0.16666666666666663</v>
      </c>
      <c r="FX19" s="132">
        <f t="shared" si="166"/>
        <v>0.16145833333333337</v>
      </c>
      <c r="FY19" s="132">
        <f t="shared" si="167"/>
        <v>0.16666666666666663</v>
      </c>
      <c r="FZ19" s="132">
        <f t="shared" si="168"/>
        <v>0.13541666666666663</v>
      </c>
      <c r="GA19" s="132">
        <f t="shared" si="169"/>
        <v>0.13541666666666663</v>
      </c>
      <c r="GB19" s="132">
        <f t="shared" si="170"/>
        <v>0.16666666666666663</v>
      </c>
      <c r="GC19" s="132">
        <f t="shared" si="171"/>
        <v>0.14583333333333326</v>
      </c>
      <c r="GD19" s="132">
        <f t="shared" si="172"/>
        <v>0.16666666666666663</v>
      </c>
      <c r="GE19" s="100">
        <f>VLOOKUP($C19,'Preços 18%'!$B:$G,6,0)*IF($M19="Positiva",HLOOKUP(Y19,'Fatores PF (não CMED)'!$B$3:$P$15,MATCH("POSITIVA - POSITIVA",'Fatores PF (não CMED)'!$B$3:$B$15,0),0),IF($M19="Negativa",HLOOKUP(Y19,'Fatores PF (não CMED)'!$B$3:$P$15,MATCH("NEGATIVA - NEGATIVA",'Fatores PF (não CMED)'!$B$3:$B$15,0),0),IF($M19="Neutra",HLOOKUP(Y19,'Fatores PF (não CMED)'!$B$3:$P$15,MATCH("NEUTRA - NEUTRA",'Fatores PF (não CMED)'!$B$3:$B$15,0),0),"")))</f>
        <v>84.377038110000001</v>
      </c>
      <c r="GF19" s="100">
        <f>VLOOKUP($C19,'Preços 18%'!$B:$G,6,0)*IF($M19="Positiva",HLOOKUP(Z19,'Fatores PF (não CMED)'!$B$3:$P$15,MATCH("POSITIVA - POSITIVA",'Fatores PF (não CMED)'!$B$3:$B$15,0),0),IF($M19="Negativa",HLOOKUP(Z19,'Fatores PF (não CMED)'!$B$3:$P$15,MATCH("NEGATIVA - NEGATIVA",'Fatores PF (não CMED)'!$B$3:$B$15,0),0),IF($M19="Neutra",HLOOKUP(Z19,'Fatores PF (não CMED)'!$B$3:$P$15,MATCH("NEUTRA - NEUTRA",'Fatores PF (não CMED)'!$B$3:$B$15,0),0),"")))</f>
        <v>86.222622063207112</v>
      </c>
      <c r="GG19" s="100">
        <f>VLOOKUP($C19,'Preços 18%'!$B:$G,6,0)*IF($M19="Positiva",HLOOKUP(AA19,'Fatores PF (não CMED)'!$B$3:$P$15,MATCH("POSITIVA - POSITIVA",'Fatores PF (não CMED)'!$B$3:$B$15,0),0),IF($M19="Negativa",HLOOKUP(AA19,'Fatores PF (não CMED)'!$B$3:$P$15,MATCH("NEGATIVA - NEGATIVA",'Fatores PF (não CMED)'!$B$3:$B$15,0),0),IF($M19="Neutra",HLOOKUP(AA19,'Fatores PF (não CMED)'!$B$3:$P$15,MATCH("NEUTRA - NEUTRA",'Fatores PF (não CMED)'!$B$3:$B$15,0),0),"")))</f>
        <v>85.598516880000005</v>
      </c>
      <c r="GH19" s="100">
        <f>VLOOKUP($C19,'Preços 18%'!$B:$G,6,0)*IF($M19="Positiva",HLOOKUP(AB19,'Fatores PF (não CMED)'!$B$3:$P$15,MATCH("POSITIVA - POSITIVA",'Fatores PF (não CMED)'!$B$3:$B$15,0),0),IF($M19="Negativa",HLOOKUP(AB19,'Fatores PF (não CMED)'!$B$3:$P$15,MATCH("NEGATIVA - NEGATIVA",'Fatores PF (não CMED)'!$B$3:$B$15,0),0),IF($M19="Neutra",HLOOKUP(AB19,'Fatores PF (não CMED)'!$B$3:$P$15,MATCH("NEUTRA - NEUTRA",'Fatores PF (não CMED)'!$B$3:$B$15,0),0),"")))</f>
        <v>83.19</v>
      </c>
      <c r="GI19" s="100">
        <f>VLOOKUP($C19,'Preços 18%'!$B:$G,6,0)*IF($M19="Positiva",HLOOKUP(AC19,'Fatores PF (não CMED)'!$B$3:$P$15,MATCH("POSITIVA - POSITIVA",'Fatores PF (não CMED)'!$B$3:$B$15,0),0),IF($M19="Negativa",HLOOKUP(AC19,'Fatores PF (não CMED)'!$B$3:$P$15,MATCH("NEGATIVA - NEGATIVA",'Fatores PF (não CMED)'!$B$3:$B$15,0),0),IF($M19="Neutra",HLOOKUP(AC19,'Fatores PF (não CMED)'!$B$3:$P$15,MATCH("NEUTRA - NEUTRA",'Fatores PF (não CMED)'!$B$3:$B$15,0),0),"")))</f>
        <v>86.222622063207112</v>
      </c>
      <c r="GJ19" s="100">
        <f>VLOOKUP($C19,'Preços 18%'!$B:$G,6,0)*IF($M19="Positiva",HLOOKUP(AD19,'Fatores PF (não CMED)'!$B$3:$P$15,MATCH("POSITIVA - POSITIVA",'Fatores PF (não CMED)'!$B$3:$B$15,0),0),IF($M19="Negativa",HLOOKUP(AD19,'Fatores PF (não CMED)'!$B$3:$P$15,MATCH("NEGATIVA - NEGATIVA",'Fatores PF (não CMED)'!$B$3:$B$15,0),0),IF($M19="Neutra",HLOOKUP(AD19,'Fatores PF (não CMED)'!$B$3:$P$15,MATCH("NEUTRA - NEUTRA",'Fatores PF (não CMED)'!$B$3:$B$15,0),0),"")))</f>
        <v>85.598516880000005</v>
      </c>
      <c r="GK19" s="100">
        <f>VLOOKUP($C19,'Preços 18%'!$B:$G,6,0)*IF($M19="Positiva",HLOOKUP(AE19,'Fatores PF (não CMED)'!$B$3:$P$15,MATCH("POSITIVA - POSITIVA",'Fatores PF (não CMED)'!$B$3:$B$15,0),0),IF($M19="Negativa",HLOOKUP(AE19,'Fatores PF (não CMED)'!$B$3:$P$15,MATCH("NEGATIVA - NEGATIVA",'Fatores PF (não CMED)'!$B$3:$B$15,0),0),IF($M19="Neutra",HLOOKUP(AE19,'Fatores PF (não CMED)'!$B$3:$P$15,MATCH("NEUTRA - NEUTRA",'Fatores PF (não CMED)'!$B$3:$B$15,0),0),"")))</f>
        <v>82.035988320000001</v>
      </c>
      <c r="GL19" s="100">
        <f>VLOOKUP($C19,'Preços 18%'!$B:$G,6,0)*IF($M19="Positiva",HLOOKUP(AF19,'Fatores PF (não CMED)'!$B$3:$P$15,MATCH("POSITIVA - POSITIVA",'Fatores PF (não CMED)'!$B$3:$B$15,0),0),IF($M19="Negativa",HLOOKUP(AF19,'Fatores PF (não CMED)'!$B$3:$P$15,MATCH("NEGATIVA - NEGATIVA",'Fatores PF (não CMED)'!$B$3:$B$15,0),0),IF($M19="Neutra",HLOOKUP(AF19,'Fatores PF (não CMED)'!$B$3:$P$15,MATCH("NEUTRA - NEUTRA",'Fatores PF (não CMED)'!$B$3:$B$15,0),0),"")))</f>
        <v>82.035988320000001</v>
      </c>
      <c r="GM19" s="100">
        <f>VLOOKUP($C19,'Preços 18%'!$B:$G,6,0)*IF($M19="Positiva",HLOOKUP(AG19,'Fatores PF (não CMED)'!$B$3:$P$15,MATCH("POSITIVA - POSITIVA",'Fatores PF (não CMED)'!$B$3:$B$15,0),0),IF($M19="Negativa",HLOOKUP(AG19,'Fatores PF (não CMED)'!$B$3:$P$15,MATCH("NEGATIVA - NEGATIVA",'Fatores PF (não CMED)'!$B$3:$B$15,0),0),IF($M19="Neutra",HLOOKUP(AG19,'Fatores PF (não CMED)'!$B$3:$P$15,MATCH("NEUTRA - NEUTRA",'Fatores PF (não CMED)'!$B$3:$B$15,0),0),"")))</f>
        <v>84.377038110000001</v>
      </c>
      <c r="GN19" s="100">
        <f>VLOOKUP($C19,'Preços 18%'!$B:$G,6,0)*IF($M19="Positiva",HLOOKUP(AH19,'Fatores PF (não CMED)'!$B$3:$P$15,MATCH("POSITIVA - POSITIVA",'Fatores PF (não CMED)'!$B$3:$B$15,0),0),IF($M19="Negativa",HLOOKUP(AH19,'Fatores PF (não CMED)'!$B$3:$P$15,MATCH("NEGATIVA - NEGATIVA",'Fatores PF (não CMED)'!$B$3:$B$15,0),0),IF($M19="Neutra",HLOOKUP(AH19,'Fatores PF (não CMED)'!$B$3:$P$15,MATCH("NEUTRA - NEUTRA",'Fatores PF (não CMED)'!$B$3:$B$15,0),0),"")))</f>
        <v>89.485236870000008</v>
      </c>
      <c r="GO19" s="100">
        <f>VLOOKUP($C19,'Preços 18%'!$B:$G,6,0)*IF($M19="Positiva",HLOOKUP(AI19,'Fatores PF (não CMED)'!$B$3:$P$15,MATCH("POSITIVA - POSITIVA",'Fatores PF (não CMED)'!$B$3:$B$15,0),0),IF($M19="Negativa",HLOOKUP(AI19,'Fatores PF (não CMED)'!$B$3:$P$15,MATCH("NEGATIVA - NEGATIVA",'Fatores PF (não CMED)'!$B$3:$B$15,0),0),IF($M19="Neutra",HLOOKUP(AI19,'Fatores PF (não CMED)'!$B$3:$P$15,MATCH("NEUTRA - NEUTRA",'Fatores PF (não CMED)'!$B$3:$B$15,0),0),"")))</f>
        <v>83.19</v>
      </c>
      <c r="GP19" s="100">
        <f>VLOOKUP($C19,'Preços 18%'!$B:$G,6,0)*IF($M19="Positiva",HLOOKUP(AJ19,'Fatores PF (não CMED)'!$B$3:$P$15,MATCH("POSITIVA - POSITIVA",'Fatores PF (não CMED)'!$B$3:$B$15,0),0),IF($M19="Negativa",HLOOKUP(AJ19,'Fatores PF (não CMED)'!$B$3:$P$15,MATCH("NEGATIVA - NEGATIVA",'Fatores PF (não CMED)'!$B$3:$B$15,0),0),IF($M19="Neutra",HLOOKUP(AJ19,'Fatores PF (não CMED)'!$B$3:$P$15,MATCH("NEUTRA - NEUTRA",'Fatores PF (não CMED)'!$B$3:$B$15,0),0),"")))</f>
        <v>82.035988320000001</v>
      </c>
      <c r="GQ19" s="100">
        <f>VLOOKUP($C19,'Preços 18%'!$B:$G,6,0)*IF($M19="Positiva",HLOOKUP(AK19,'Fatores PF (não CMED)'!$B$3:$P$15,MATCH("POSITIVA - POSITIVA",'Fatores PF (não CMED)'!$B$3:$B$15,0),0),IF($M19="Negativa",HLOOKUP(AK19,'Fatores PF (não CMED)'!$B$3:$P$15,MATCH("NEGATIVA - NEGATIVA",'Fatores PF (não CMED)'!$B$3:$B$15,0),0),IF($M19="Neutra",HLOOKUP(AK19,'Fatores PF (não CMED)'!$B$3:$P$15,MATCH("NEUTRA - NEUTRA",'Fatores PF (não CMED)'!$B$3:$B$15,0),0),"")))</f>
        <v>82.035988320000001</v>
      </c>
      <c r="GR19" s="100">
        <f>VLOOKUP($C19,'Preços 18%'!$B:$G,6,0)*IF($M19="Positiva",HLOOKUP(AL19,'Fatores PF (não CMED)'!$B$3:$P$15,MATCH("POSITIVA - POSITIVA",'Fatores PF (não CMED)'!$B$3:$B$15,0),0),IF($M19="Negativa",HLOOKUP(AL19,'Fatores PF (não CMED)'!$B$3:$P$15,MATCH("NEGATIVA - NEGATIVA",'Fatores PF (não CMED)'!$B$3:$B$15,0),0),IF($M19="Neutra",HLOOKUP(AL19,'Fatores PF (não CMED)'!$B$3:$P$15,MATCH("NEUTRA - NEUTRA",'Fatores PF (não CMED)'!$B$3:$B$15,0),0),"")))</f>
        <v>84.377038110000001</v>
      </c>
      <c r="GS19" s="100">
        <f>VLOOKUP($C19,'Preços 18%'!$B:$G,6,0)*IF($M19="Positiva",HLOOKUP(AM19,'Fatores PF (não CMED)'!$B$3:$P$15,MATCH("POSITIVA - POSITIVA",'Fatores PF (não CMED)'!$B$3:$B$15,0),0),IF($M19="Negativa",HLOOKUP(AM19,'Fatores PF (não CMED)'!$B$3:$P$15,MATCH("NEGATIVA - NEGATIVA",'Fatores PF (não CMED)'!$B$3:$B$15,0),0),IF($M19="Neutra",HLOOKUP(AM19,'Fatores PF (não CMED)'!$B$3:$P$15,MATCH("NEUTRA - NEUTRA",'Fatores PF (não CMED)'!$B$3:$B$15,0),0),"")))</f>
        <v>85.598516880000005</v>
      </c>
      <c r="GT19" s="100">
        <f>VLOOKUP($C19,'Preços 18%'!$B:$G,6,0)*IF($M19="Positiva",HLOOKUP(AN19,'Fatores PF (não CMED)'!$B$3:$P$15,MATCH("POSITIVA - POSITIVA",'Fatores PF (não CMED)'!$B$3:$B$15,0),0),IF($M19="Negativa",HLOOKUP(AN19,'Fatores PF (não CMED)'!$B$3:$P$15,MATCH("NEGATIVA - NEGATIVA",'Fatores PF (não CMED)'!$B$3:$B$15,0),0),IF($M19="Neutra",HLOOKUP(AN19,'Fatores PF (não CMED)'!$B$3:$P$15,MATCH("NEUTRA - NEUTRA",'Fatores PF (não CMED)'!$B$3:$B$15,0),0),"")))</f>
        <v>86.222622063207112</v>
      </c>
      <c r="GU19" s="100">
        <f>VLOOKUP($C19,'Preços 18%'!$B:$G,6,0)*IF($M19="Positiva",HLOOKUP(AO19,'Fatores PF (não CMED)'!$B$3:$P$15,MATCH("POSITIVA - POSITIVA",'Fatores PF (não CMED)'!$B$3:$B$15,0),0),IF($M19="Negativa",HLOOKUP(AO19,'Fatores PF (não CMED)'!$B$3:$P$15,MATCH("NEGATIVA - NEGATIVA",'Fatores PF (não CMED)'!$B$3:$B$15,0),0),IF($M19="Neutra",HLOOKUP(AO19,'Fatores PF (não CMED)'!$B$3:$P$15,MATCH("NEUTRA - NEUTRA",'Fatores PF (não CMED)'!$B$3:$B$15,0),0),"")))</f>
        <v>88.813061669999996</v>
      </c>
      <c r="GV19" s="100">
        <f>VLOOKUP($C19,'Preços 18%'!$B:$G,6,0)*IF($M19="Positiva",HLOOKUP(AP19,'Fatores PF (não CMED)'!$B$3:$P$15,MATCH("POSITIVA - POSITIVA",'Fatores PF (não CMED)'!$B$3:$B$15,0),0),IF($M19="Negativa",HLOOKUP(AP19,'Fatores PF (não CMED)'!$B$3:$P$15,MATCH("NEGATIVA - NEGATIVA",'Fatores PF (não CMED)'!$B$3:$B$15,0),0),IF($M19="Neutra",HLOOKUP(AP19,'Fatores PF (não CMED)'!$B$3:$P$15,MATCH("NEUTRA - NEUTRA",'Fatores PF (não CMED)'!$B$3:$B$15,0),0),"")))</f>
        <v>84.983326829999996</v>
      </c>
      <c r="GW19" s="100">
        <f>VLOOKUP($C19,'Preços 18%'!$B:$G,6,0)*IF($M19="Positiva",HLOOKUP(AQ19,'Fatores PF (não CMED)'!$B$3:$P$15,MATCH("POSITIVA - POSITIVA",'Fatores PF (não CMED)'!$B$3:$B$15,0),0),IF($M19="Negativa",HLOOKUP(AQ19,'Fatores PF (não CMED)'!$B$3:$P$15,MATCH("NEGATIVA - NEGATIVA",'Fatores PF (não CMED)'!$B$3:$B$15,0),0),IF($M19="Neutra",HLOOKUP(AQ19,'Fatores PF (não CMED)'!$B$3:$P$15,MATCH("NEUTRA - NEUTRA",'Fatores PF (não CMED)'!$B$3:$B$15,0),0),"")))</f>
        <v>88.150952459999999</v>
      </c>
      <c r="GX19" s="100">
        <f>VLOOKUP($C19,'Preços 18%'!$B:$G,6,0)*IF($M19="Positiva",HLOOKUP(AR19,'Fatores PF (não CMED)'!$B$3:$P$15,MATCH("POSITIVA - POSITIVA",'Fatores PF (não CMED)'!$B$3:$B$15,0),0),IF($M19="Negativa",HLOOKUP(AR19,'Fatores PF (não CMED)'!$B$3:$P$15,MATCH("NEGATIVA - NEGATIVA",'Fatores PF (não CMED)'!$B$3:$B$15,0),0),IF($M19="Neutra",HLOOKUP(AR19,'Fatores PF (não CMED)'!$B$3:$P$15,MATCH("NEUTRA - NEUTRA",'Fatores PF (não CMED)'!$B$3:$B$15,0),0),"")))</f>
        <v>85.598516880000005</v>
      </c>
      <c r="GY19" s="100">
        <f>VLOOKUP($C19,'Preços 18%'!$B:$G,6,0)*IF($M19="Positiva",HLOOKUP(AS19,'Fatores PF (não CMED)'!$B$3:$P$15,MATCH("POSITIVA - POSITIVA",'Fatores PF (não CMED)'!$B$3:$B$15,0),0),IF($M19="Negativa",HLOOKUP(AS19,'Fatores PF (não CMED)'!$B$3:$P$15,MATCH("NEGATIVA - NEGATIVA",'Fatores PF (não CMED)'!$B$3:$B$15,0),0),IF($M19="Neutra",HLOOKUP(AS19,'Fatores PF (não CMED)'!$B$3:$P$15,MATCH("NEUTRA - NEUTRA",'Fatores PF (não CMED)'!$B$3:$B$15,0),0),"")))</f>
        <v>84.983326829999996</v>
      </c>
      <c r="GZ19" s="100">
        <f>VLOOKUP($C19,'Preços 18%'!$B:$G,6,0)*IF($M19="Positiva",HLOOKUP(AT19,'Fatores PF (não CMED)'!$B$3:$P$15,MATCH("POSITIVA - POSITIVA",'Fatores PF (não CMED)'!$B$3:$B$15,0),0),IF($M19="Negativa",HLOOKUP(AT19,'Fatores PF (não CMED)'!$B$3:$P$15,MATCH("NEGATIVA - NEGATIVA",'Fatores PF (não CMED)'!$B$3:$B$15,0),0),IF($M19="Neutra",HLOOKUP(AT19,'Fatores PF (não CMED)'!$B$3:$P$15,MATCH("NEUTRA - NEUTRA",'Fatores PF (não CMED)'!$B$3:$B$15,0),0),"")))</f>
        <v>85.598516880000005</v>
      </c>
      <c r="HA19" s="100">
        <f>VLOOKUP($C19,'Preços 18%'!$B:$G,6,0)*IF($M19="Positiva",HLOOKUP(AU19,'Fatores PF (não CMED)'!$B$3:$P$15,MATCH("POSITIVA - POSITIVA",'Fatores PF (não CMED)'!$B$3:$B$15,0),0),IF($M19="Negativa",HLOOKUP(AU19,'Fatores PF (não CMED)'!$B$3:$P$15,MATCH("NEGATIVA - NEGATIVA",'Fatores PF (não CMED)'!$B$3:$B$15,0),0),IF($M19="Neutra",HLOOKUP(AU19,'Fatores PF (não CMED)'!$B$3:$P$15,MATCH("NEUTRA - NEUTRA",'Fatores PF (não CMED)'!$B$3:$B$15,0),0),"")))</f>
        <v>82.035988320000001</v>
      </c>
      <c r="HB19" s="100">
        <f>VLOOKUP($C19,'Preços 18%'!$B:$G,6,0)*IF($M19="Positiva",HLOOKUP(AV19,'Fatores PF (não CMED)'!$B$3:$P$15,MATCH("POSITIVA - POSITIVA",'Fatores PF (não CMED)'!$B$3:$B$15,0),0),IF($M19="Negativa",HLOOKUP(AV19,'Fatores PF (não CMED)'!$B$3:$P$15,MATCH("NEGATIVA - NEGATIVA",'Fatores PF (não CMED)'!$B$3:$B$15,0),0),IF($M19="Neutra",HLOOKUP(AV19,'Fatores PF (não CMED)'!$B$3:$P$15,MATCH("NEUTRA - NEUTRA",'Fatores PF (não CMED)'!$B$3:$B$15,0),0),"")))</f>
        <v>82.035988320000001</v>
      </c>
      <c r="HC19" s="100">
        <f>VLOOKUP($C19,'Preços 18%'!$B:$G,6,0)*IF($M19="Positiva",HLOOKUP(AW19,'Fatores PF (não CMED)'!$B$3:$P$15,MATCH("POSITIVA - POSITIVA",'Fatores PF (não CMED)'!$B$3:$B$15,0),0),IF($M19="Negativa",HLOOKUP(AW19,'Fatores PF (não CMED)'!$B$3:$P$15,MATCH("NEGATIVA - NEGATIVA",'Fatores PF (não CMED)'!$B$3:$B$15,0),0),IF($M19="Neutra",HLOOKUP(AW19,'Fatores PF (não CMED)'!$B$3:$P$15,MATCH("NEUTRA - NEUTRA",'Fatores PF (não CMED)'!$B$3:$B$15,0),0),"")))</f>
        <v>85.598516880000005</v>
      </c>
      <c r="HD19" s="100">
        <f>VLOOKUP($C19,'Preços 18%'!$B:$G,6,0)*IF($M19="Positiva",HLOOKUP(AX19,'Fatores PF (não CMED)'!$B$3:$P$15,MATCH("POSITIVA - POSITIVA",'Fatores PF (não CMED)'!$B$3:$B$15,0),0),IF($M19="Negativa",HLOOKUP(AX19,'Fatores PF (não CMED)'!$B$3:$P$15,MATCH("NEGATIVA - NEGATIVA",'Fatores PF (não CMED)'!$B$3:$B$15,0),0),IF($M19="Neutra",HLOOKUP(AX19,'Fatores PF (não CMED)'!$B$3:$P$15,MATCH("NEUTRA - NEUTRA",'Fatores PF (não CMED)'!$B$3:$B$15,0),0),"")))</f>
        <v>83.19</v>
      </c>
      <c r="HE19" s="100">
        <f>VLOOKUP($C19,'Preços 18%'!$B:$G,6,0)*IF($M19="Positiva",HLOOKUP(AY19,'Fatores PF (não CMED)'!$B$3:$P$15,MATCH("POSITIVA - POSITIVA",'Fatores PF (não CMED)'!$B$3:$B$15,0),0),IF($M19="Negativa",HLOOKUP(AY19,'Fatores PF (não CMED)'!$B$3:$P$15,MATCH("NEGATIVA - NEGATIVA",'Fatores PF (não CMED)'!$B$3:$B$15,0),0),IF($M19="Neutra",HLOOKUP(AY19,'Fatores PF (não CMED)'!$B$3:$P$15,MATCH("NEUTRA - NEUTRA",'Fatores PF (não CMED)'!$B$3:$B$15,0),0),"")))</f>
        <v>85.598516880000005</v>
      </c>
      <c r="HF19" s="100" t="s">
        <v>369</v>
      </c>
      <c r="HG19" s="100" t="s">
        <v>369</v>
      </c>
      <c r="HH19" s="100" t="s">
        <v>369</v>
      </c>
      <c r="HI19" s="100" t="s">
        <v>369</v>
      </c>
      <c r="HJ19" s="100" t="s">
        <v>369</v>
      </c>
      <c r="HK19" s="100" t="s">
        <v>369</v>
      </c>
      <c r="HL19" s="100" t="s">
        <v>369</v>
      </c>
      <c r="HM19" s="100" t="s">
        <v>369</v>
      </c>
      <c r="HN19" s="100" t="s">
        <v>369</v>
      </c>
      <c r="HO19" s="100" t="s">
        <v>369</v>
      </c>
      <c r="HP19" s="100" t="s">
        <v>369</v>
      </c>
      <c r="HQ19" s="100" t="s">
        <v>369</v>
      </c>
      <c r="HR19" s="100" t="s">
        <v>369</v>
      </c>
      <c r="HS19" s="100" t="s">
        <v>369</v>
      </c>
      <c r="HT19" s="100" t="s">
        <v>369</v>
      </c>
      <c r="HU19" s="100" t="s">
        <v>369</v>
      </c>
      <c r="HV19" s="100" t="s">
        <v>369</v>
      </c>
      <c r="HW19" s="100" t="s">
        <v>369</v>
      </c>
      <c r="HX19" s="100" t="s">
        <v>369</v>
      </c>
      <c r="HY19" s="100" t="s">
        <v>369</v>
      </c>
      <c r="HZ19" s="100" t="s">
        <v>369</v>
      </c>
      <c r="IA19" s="100" t="s">
        <v>369</v>
      </c>
      <c r="IB19" s="100" t="s">
        <v>369</v>
      </c>
      <c r="IC19" s="100" t="s">
        <v>369</v>
      </c>
      <c r="ID19" s="100" t="s">
        <v>369</v>
      </c>
      <c r="IE19" s="100" t="s">
        <v>369</v>
      </c>
      <c r="IF19" s="100" t="s">
        <v>369</v>
      </c>
      <c r="IG19" s="132">
        <f t="shared" si="100"/>
        <v>0.13541666666666663</v>
      </c>
      <c r="IH19" s="132">
        <f t="shared" si="17"/>
        <v>0.14583333333333326</v>
      </c>
      <c r="II19" s="132">
        <f t="shared" si="17"/>
        <v>0.15624999999999989</v>
      </c>
      <c r="IJ19" s="132">
        <f t="shared" si="17"/>
        <v>0.16145833333333337</v>
      </c>
      <c r="IK19" s="132">
        <f t="shared" si="17"/>
        <v>0.16666666666666663</v>
      </c>
      <c r="IL19" s="132">
        <f t="shared" si="17"/>
        <v>0.17187499999999989</v>
      </c>
      <c r="IM19" s="132">
        <f t="shared" si="17"/>
        <v>0.18749999999999989</v>
      </c>
      <c r="IN19" s="132">
        <f t="shared" si="17"/>
        <v>0.19270833333333326</v>
      </c>
      <c r="IO19" s="132">
        <f t="shared" si="17"/>
        <v>0.19791666666666663</v>
      </c>
      <c r="IP19" s="132">
        <f t="shared" si="101"/>
        <v>0.15624999999999989</v>
      </c>
      <c r="IQ19" s="132">
        <f t="shared" si="102"/>
        <v>0</v>
      </c>
      <c r="IR19" s="132">
        <f t="shared" si="103"/>
        <v>0.14583333333333326</v>
      </c>
      <c r="IS19" s="132">
        <f t="shared" si="17"/>
        <v>0.14583333333333326</v>
      </c>
      <c r="IT19" s="132">
        <f t="shared" si="17"/>
        <v>0.15624999999999989</v>
      </c>
      <c r="IU19" s="132">
        <f t="shared" si="17"/>
        <v>0.16145833333333337</v>
      </c>
      <c r="IV19" s="132">
        <f t="shared" si="17"/>
        <v>0.16666666666666663</v>
      </c>
      <c r="IW19" s="100">
        <f>VLOOKUP($C19,'Preços 18%'!$B:$G,6,0)*IF($M19="Positiva",HLOOKUP(IW$5,'Fatores PF (não CMED)'!$B$3:$P$15,MATCH("POSITIVA - POSITIVA",'Fatores PF (não CMED)'!$B$3:$B$15,0),0),IF($M19="Negativa",HLOOKUP(IW$5,'Fatores PF (não CMED)'!$B$3:$P$15,MATCH("NEGATIVA - NEGATIVA",'Fatores PF (não CMED)'!$B$3:$B$15,0),0),IF($M19="Neutra",HLOOKUP(IW$5,'Fatores PF (não CMED)'!$B$3:$P$15,MATCH("NEUTRA - NEUTRA",'Fatores PF (não CMED)'!$B$3:$B$15,0),0),"")))</f>
        <v>66.386784660000004</v>
      </c>
      <c r="IX19" s="100">
        <f>VLOOKUP($C19,'Preços 18%'!$B:$G,6,0)*IF($M19="Positiva",HLOOKUP(IX$5,'Fatores PF (não CMED)'!$B$3:$P$15,MATCH("POSITIVA - POSITIVA",'Fatores PF (não CMED)'!$B$3:$B$15,0),0),IF($M19="Negativa",HLOOKUP(IX$5,'Fatores PF (não CMED)'!$B$3:$P$15,MATCH("NEGATIVA - NEGATIVA",'Fatores PF (não CMED)'!$B$3:$B$15,0),0),IF($M19="Neutra",HLOOKUP(IX$5,'Fatores PF (não CMED)'!$B$3:$P$15,MATCH("NEUTRA - NEUTRA",'Fatores PF (não CMED)'!$B$3:$B$15,0),0),"")))</f>
        <v>76.715738250000001</v>
      </c>
      <c r="IY19" s="100">
        <f>VLOOKUP($C19,'Preços 18%'!$B:$G,6,0)*IF($M19="Positiva",HLOOKUP(IY$5,'Fatores PF (não CMED)'!$B$3:$P$15,MATCH("POSITIVA - POSITIVA",'Fatores PF (não CMED)'!$B$3:$B$15,0),0),IF($M19="Negativa",HLOOKUP(IY$5,'Fatores PF (não CMED)'!$B$3:$P$15,MATCH("NEGATIVA - NEGATIVA",'Fatores PF (não CMED)'!$B$3:$B$15,0),0),IF($M19="Neutra",HLOOKUP(IY$5,'Fatores PF (não CMED)'!$B$3:$P$15,MATCH("NEUTRA - NEUTRA",'Fatores PF (não CMED)'!$B$3:$B$15,0),0),"")))</f>
        <v>82.035988320000001</v>
      </c>
      <c r="IZ19" s="100">
        <f>VLOOKUP($C19,'Preços 18%'!$B:$G,6,0)*IF($M19="Positiva",HLOOKUP(IZ$5,'Fatores PF (não CMED)'!$B$3:$P$15,MATCH("POSITIVA - POSITIVA",'Fatores PF (não CMED)'!$B$3:$B$15,0),0),IF($M19="Negativa",HLOOKUP(IZ$5,'Fatores PF (não CMED)'!$B$3:$P$15,MATCH("NEGATIVA - NEGATIVA",'Fatores PF (não CMED)'!$B$3:$B$15,0),0),IF($M19="Neutra",HLOOKUP(IZ$5,'Fatores PF (não CMED)'!$B$3:$P$15,MATCH("NEUTRA - NEUTRA",'Fatores PF (não CMED)'!$B$3:$B$15,0),0),"")))</f>
        <v>82.608917849999997</v>
      </c>
      <c r="JA19" s="100">
        <f>VLOOKUP($C19,'Preços 18%'!$B:$G,6,0)*IF($M19="Positiva",HLOOKUP(JA$5,'Fatores PF (não CMED)'!$B$3:$P$15,MATCH("POSITIVA - POSITIVA",'Fatores PF (não CMED)'!$B$3:$B$15,0),0),IF($M19="Negativa",HLOOKUP(JA$5,'Fatores PF (não CMED)'!$B$3:$P$15,MATCH("NEGATIVA - NEGATIVA",'Fatores PF (não CMED)'!$B$3:$B$15,0),0),IF($M19="Neutra",HLOOKUP(JA$5,'Fatores PF (não CMED)'!$B$3:$P$15,MATCH("NEUTRA - NEUTRA",'Fatores PF (não CMED)'!$B$3:$B$15,0),0),"")))</f>
        <v>83.19</v>
      </c>
      <c r="JB19" s="100">
        <f>VLOOKUP($C19,'Preços 18%'!$B:$G,6,0)*IF($M19="Positiva",HLOOKUP(JB$5,'Fatores PF (não CMED)'!$B$3:$P$15,MATCH("POSITIVA - POSITIVA",'Fatores PF (não CMED)'!$B$3:$B$15,0),0),IF($M19="Negativa",HLOOKUP(JB$5,'Fatores PF (não CMED)'!$B$3:$P$15,MATCH("NEGATIVA - NEGATIVA",'Fatores PF (não CMED)'!$B$3:$B$15,0),0),IF($M19="Neutra",HLOOKUP(JB$5,'Fatores PF (não CMED)'!$B$3:$P$15,MATCH("NEUTRA - NEUTRA",'Fatores PF (não CMED)'!$B$3:$B$15,0),0),"")))</f>
        <v>84.377038110000001</v>
      </c>
      <c r="JC19" s="100">
        <f>VLOOKUP($C19,'Preços 18%'!$B:$G,6,0)*IF($M19="Positiva",HLOOKUP(JC$5,'Fatores PF (não CMED)'!$B$3:$P$15,MATCH("POSITIVA - POSITIVA",'Fatores PF (não CMED)'!$B$3:$B$15,0),0),IF($M19="Negativa",HLOOKUP(JC$5,'Fatores PF (não CMED)'!$B$3:$P$15,MATCH("NEGATIVA - NEGATIVA",'Fatores PF (não CMED)'!$B$3:$B$15,0),0),IF($M19="Neutra",HLOOKUP(JC$5,'Fatores PF (não CMED)'!$B$3:$P$15,MATCH("NEUTRA - NEUTRA",'Fatores PF (não CMED)'!$B$3:$B$15,0),0),"")))</f>
        <v>84.983326829999996</v>
      </c>
      <c r="JD19" s="100">
        <f>VLOOKUP($C19,'Preços 18%'!$B:$G,6,0)*IF($M19="Positiva",HLOOKUP(JD$5,'Fatores PF (não CMED)'!$B$3:$P$15,MATCH("POSITIVA - POSITIVA",'Fatores PF (não CMED)'!$B$3:$B$15,0),0),IF($M19="Negativa",HLOOKUP(JD$5,'Fatores PF (não CMED)'!$B$3:$P$15,MATCH("NEGATIVA - NEGATIVA",'Fatores PF (não CMED)'!$B$3:$B$15,0),0),IF($M19="Neutra",HLOOKUP(JD$5,'Fatores PF (não CMED)'!$B$3:$P$15,MATCH("NEUTRA - NEUTRA",'Fatores PF (não CMED)'!$B$3:$B$15,0),0),"")))</f>
        <v>85.598516880000005</v>
      </c>
      <c r="JE19" s="100">
        <f>VLOOKUP($C19,'Preços 18%'!$B:$G,6,0)*IF($M19="Positiva",HLOOKUP(JE$5,'Fatores PF (não CMED)'!$B$3:$P$15,MATCH("POSITIVA - POSITIVA",'Fatores PF (não CMED)'!$B$3:$B$15,0),0),IF($M19="Negativa",HLOOKUP(JE$5,'Fatores PF (não CMED)'!$B$3:$P$15,MATCH("NEGATIVA - NEGATIVA",'Fatores PF (não CMED)'!$B$3:$B$15,0),0),IF($M19="Neutra",HLOOKUP(JE$5,'Fatores PF (não CMED)'!$B$3:$P$15,MATCH("NEUTRA - NEUTRA",'Fatores PF (não CMED)'!$B$3:$B$15,0),0),"")))</f>
        <v>86.222622063207112</v>
      </c>
      <c r="JF19" s="100">
        <f>VLOOKUP($C19,'Preços 18%'!$B:$G,6,0)*IF($M19="Positiva",HLOOKUP(JF$5,'Fatores PF (não CMED)'!$B$3:$P$15,MATCH("POSITIVA - POSITIVA",'Fatores PF (não CMED)'!$B$3:$B$15,0),0),IF($M19="Negativa",HLOOKUP(JF$5,'Fatores PF (não CMED)'!$B$3:$P$15,MATCH("NEGATIVA - NEGATIVA",'Fatores PF (não CMED)'!$B$3:$B$15,0),0),IF($M19="Neutra",HLOOKUP(JF$5,'Fatores PF (não CMED)'!$B$3:$P$15,MATCH("NEUTRA - NEUTRA",'Fatores PF (não CMED)'!$B$3:$B$15,0),0),"")))</f>
        <v>86.855933730000004</v>
      </c>
      <c r="JG19" s="100">
        <f>VLOOKUP($C19,'Preços 18%'!$B:$G,6,0)*IF($M19="Positiva",HLOOKUP(JG$5,'Fatores PF (não CMED)'!$B$3:$P$15,MATCH("POSITIVA - POSITIVA",'Fatores PF (não CMED)'!$B$3:$B$15,0),0),IF($M19="Negativa",HLOOKUP(JG$5,'Fatores PF (não CMED)'!$B$3:$P$15,MATCH("NEGATIVA - NEGATIVA",'Fatores PF (não CMED)'!$B$3:$B$15,0),0),IF($M19="Neutra",HLOOKUP(JG$5,'Fatores PF (não CMED)'!$B$3:$P$15,MATCH("NEUTRA - NEUTRA",'Fatores PF (não CMED)'!$B$3:$B$15,0),0),"")))</f>
        <v>88.150952459999999</v>
      </c>
      <c r="JH19" s="100">
        <f>VLOOKUP($C19,'Preços 18%'!$B:$G,6,0)*IF($M19="Positiva",HLOOKUP(JH$5,'Fatores PF (não CMED)'!$B$3:$P$15,MATCH("POSITIVA - POSITIVA",'Fatores PF (não CMED)'!$B$3:$B$15,0),0),IF($M19="Negativa",HLOOKUP(JH$5,'Fatores PF (não CMED)'!$B$3:$P$15,MATCH("NEGATIVA - NEGATIVA",'Fatores PF (não CMED)'!$B$3:$B$15,0),0),IF($M19="Neutra",HLOOKUP(JH$5,'Fatores PF (não CMED)'!$B$3:$P$15,MATCH("NEUTRA - NEUTRA",'Fatores PF (não CMED)'!$B$3:$B$15,0),0),"")))</f>
        <v>88.813061669999996</v>
      </c>
      <c r="JI19" s="100">
        <f>VLOOKUP($C19,'Preços 18%'!$B:$G,6,0)*IF($M19="Positiva",HLOOKUP(JI$5,'Fatores PF (não CMED)'!$B$3:$P$15,MATCH("POSITIVA - POSITIVA",'Fatores PF (não CMED)'!$B$3:$B$15,0),0),IF($M19="Negativa",HLOOKUP(JI$5,'Fatores PF (não CMED)'!$B$3:$P$15,MATCH("NEGATIVA - NEGATIVA",'Fatores PF (não CMED)'!$B$3:$B$15,0),0),IF($M19="Neutra",HLOOKUP(JI$5,'Fatores PF (não CMED)'!$B$3:$P$15,MATCH("NEUTRA - NEUTRA",'Fatores PF (não CMED)'!$B$3:$B$15,0),0),"")))</f>
        <v>89.485236870000008</v>
      </c>
      <c r="JJ19" s="100">
        <f>VLOOKUP($C19,'Preços 18%'!$B:$G,6,0)*IF($M19="Positiva",HLOOKUP(JJ$5,'Fatores PF (não CMED)'!$B$3:$P$15,MATCH("POSITIVA - POSITIVA",'Fatores PF (não CMED)'!$B$3:$B$15,0),0),IF($M19="Negativa",HLOOKUP(JJ$5,'Fatores PF (não CMED)'!$B$3:$P$15,MATCH("NEGATIVA - POSITIVA",'Fatores PF (não CMED)'!$B$3:$B$15,0),0),IF($M19="Neutra",HLOOKUP(JJ$5,'Fatores PF (não CMED)'!$B$3:$P$15,MATCH("NEUTRA - POSITIVA",'Fatores PF (não CMED)'!$B$3:$B$15,0),0),"")))</f>
        <v>67.356696869999993</v>
      </c>
      <c r="JK19" s="100">
        <f>VLOOKUP($C19,'Preços 18%'!$B:$G,6,0)*IF($M19="Positiva",HLOOKUP(JK$5,'Fatores PF (não CMED)'!$B$3:$P$15,MATCH("POSITIVA - POSITIVA",'Fatores PF (não CMED)'!$B$3:$B$15,0),0),IF($M19="Negativa",HLOOKUP(JK$5,'Fatores PF (não CMED)'!$B$3:$P$15,MATCH("NEGATIVA - POSITIVA",'Fatores PF (não CMED)'!$B$3:$B$15,0),0),IF($M19="Neutra",HLOOKUP(JK$5,'Fatores PF (não CMED)'!$B$3:$P$15,MATCH("NEUTRA - POSITIVA",'Fatores PF (não CMED)'!$B$3:$B$15,0),0),"")))</f>
        <v>71.414289119999992</v>
      </c>
      <c r="JL19" s="100">
        <f>VLOOKUP($C19,'Preços 18%'!$B:$G,6,0)*IF($M19="Positiva",HLOOKUP(JL$5,'Fatores PF (não CMED)'!$B$3:$P$15,MATCH("POSITIVA - POSITIVA",'Fatores PF (não CMED)'!$B$3:$B$15,0),0),IF($M19="Negativa",HLOOKUP(JL$5,'Fatores PF (não CMED)'!$B$3:$P$15,MATCH("NEGATIVA - POSITIVA",'Fatores PF (não CMED)'!$B$3:$B$15,0),0),IF($M19="Neutra",HLOOKUP(JL$5,'Fatores PF (não CMED)'!$B$3:$P$15,MATCH("NEUTRA - POSITIVA",'Fatores PF (não CMED)'!$B$3:$B$15,0),0),"")))</f>
        <v>71.847126689999996</v>
      </c>
      <c r="JM19" s="100">
        <f>VLOOKUP($C19,'Preços 18%'!$B:$G,6,0)*IF($M19="Positiva",HLOOKUP(JM$5,'Fatores PF (não CMED)'!$B$3:$P$15,MATCH("POSITIVA - POSITIVA",'Fatores PF (não CMED)'!$B$3:$B$15,0),0),IF($M19="Negativa",HLOOKUP(JM$5,'Fatores PF (não CMED)'!$B$3:$P$15,MATCH("NEGATIVA - POSITIVA",'Fatores PF (não CMED)'!$B$3:$B$15,0),0),IF($M19="Neutra",HLOOKUP(JM$5,'Fatores PF (não CMED)'!$B$3:$P$15,MATCH("NEUTRA - POSITIVA",'Fatores PF (não CMED)'!$B$3:$B$15,0),0),"")))</f>
        <v>72.285205230000003</v>
      </c>
      <c r="JN19" s="100">
        <f>VLOOKUP($C19,'Preços 18%'!$B:$G,6,0)*IF($M19="Positiva",HLOOKUP(JN$5,'Fatores PF (não CMED)'!$B$3:$P$15,MATCH("POSITIVA - POSITIVA",'Fatores PF (não CMED)'!$B$3:$B$15,0),0),IF($M19="Negativa",HLOOKUP(JN$5,'Fatores PF (não CMED)'!$B$3:$P$15,MATCH("NEGATIVA - POSITIVA",'Fatores PF (não CMED)'!$B$3:$B$15,0),0),IF($M19="Neutra",HLOOKUP(JN$5,'Fatores PF (não CMED)'!$B$3:$P$15,MATCH("NEUTRA - POSITIVA",'Fatores PF (não CMED)'!$B$3:$B$15,0),0),"")))</f>
        <v>73.177667549999995</v>
      </c>
      <c r="JO19" s="100">
        <f>VLOOKUP($C19,'Preços 18%'!$B:$G,6,0)*IF($M19="Positiva",HLOOKUP(JO$5,'Fatores PF (não CMED)'!$B$3:$P$15,MATCH("POSITIVA - POSITIVA",'Fatores PF (não CMED)'!$B$3:$B$15,0),0),IF($M19="Negativa",HLOOKUP(JO$5,'Fatores PF (não CMED)'!$B$3:$P$15,MATCH("NEGATIVA - POSITIVA",'Fatores PF (não CMED)'!$B$3:$B$15,0),0),IF($M19="Neutra",HLOOKUP(JO$5,'Fatores PF (não CMED)'!$B$3:$P$15,MATCH("NEUTRA - POSITIVA",'Fatores PF (não CMED)'!$B$3:$B$15,0),0),"")))</f>
        <v>73.632134519999994</v>
      </c>
      <c r="JP19" s="100">
        <f>VLOOKUP($C19,'Preços 18%'!$B:$G,6,0)*IF($M19="Positiva",HLOOKUP(JP$5,'Fatores PF (não CMED)'!$B$3:$P$15,MATCH("POSITIVA - POSITIVA",'Fatores PF (não CMED)'!$B$3:$B$15,0),0),IF($M19="Negativa",HLOOKUP(JP$5,'Fatores PF (não CMED)'!$B$3:$P$15,MATCH("NEGATIVA - POSITIVA",'Fatores PF (não CMED)'!$B$3:$B$15,0),0),IF($M19="Neutra",HLOOKUP(JP$5,'Fatores PF (não CMED)'!$B$3:$P$15,MATCH("NEUTRA - POSITIVA",'Fatores PF (não CMED)'!$B$3:$B$15,0),0),"")))</f>
        <v>74.092341599999997</v>
      </c>
      <c r="JQ19" s="100">
        <f>VLOOKUP($C19,'Preços 18%'!$B:$G,6,0)*IF($M19="Positiva",HLOOKUP(JQ$5,'Fatores PF (não CMED)'!$B$3:$P$15,MATCH("POSITIVA - POSITIVA",'Fatores PF (não CMED)'!$B$3:$B$15,0),0),IF($M19="Negativa",HLOOKUP(JQ$5,'Fatores PF (não CMED)'!$B$3:$P$15,MATCH("NEGATIVA - POSITIVA",'Fatores PF (não CMED)'!$B$3:$B$15,0),0),IF($M19="Neutra",HLOOKUP(JQ$5,'Fatores PF (não CMED)'!$B$3:$P$15,MATCH("NEUTRA - POSITIVA",'Fatores PF (não CMED)'!$B$3:$B$15,0),0),"")))</f>
        <v>75.030225659999999</v>
      </c>
      <c r="JR19" s="100">
        <f>VLOOKUP($C19,'Preços 18%'!$B:$G,6,0)*IF($M19="Positiva",HLOOKUP(JR$5,'Fatores PF (não CMED)'!$B$3:$P$15,MATCH("POSITIVA - POSITIVA",'Fatores PF (não CMED)'!$B$3:$B$15,0),0),IF($M19="Negativa",HLOOKUP(JR$5,'Fatores PF (não CMED)'!$B$3:$P$15,MATCH("NEGATIVA - POSITIVA",'Fatores PF (não CMED)'!$B$3:$B$15,0),0),IF($M19="Neutra",HLOOKUP(JR$5,'Fatores PF (não CMED)'!$B$3:$P$15,MATCH("NEUTRA - POSITIVA",'Fatores PF (não CMED)'!$B$3:$B$15,0),0),"")))</f>
        <v>75.992151629999995</v>
      </c>
      <c r="JS19" s="100" t="s">
        <v>369</v>
      </c>
      <c r="JT19" s="100" t="s">
        <v>369</v>
      </c>
      <c r="JU19" s="100" t="s">
        <v>369</v>
      </c>
      <c r="JV19" s="100" t="s">
        <v>369</v>
      </c>
      <c r="JW19" s="100" t="s">
        <v>369</v>
      </c>
      <c r="JX19" s="100" t="s">
        <v>369</v>
      </c>
      <c r="JY19" s="100" t="s">
        <v>369</v>
      </c>
      <c r="JZ19" s="100" t="s">
        <v>369</v>
      </c>
      <c r="KA19" s="100" t="s">
        <v>369</v>
      </c>
      <c r="KB19" s="100" t="s">
        <v>369</v>
      </c>
      <c r="KC19" s="100" t="s">
        <v>369</v>
      </c>
      <c r="KD19" s="100" t="s">
        <v>369</v>
      </c>
      <c r="KE19" s="100" t="s">
        <v>369</v>
      </c>
      <c r="KF19" s="100" t="s">
        <v>369</v>
      </c>
      <c r="KG19" s="100" t="s">
        <v>369</v>
      </c>
      <c r="KH19" s="100" t="s">
        <v>369</v>
      </c>
      <c r="KI19" s="100" t="s">
        <v>369</v>
      </c>
      <c r="KJ19" s="100" t="s">
        <v>369</v>
      </c>
      <c r="KK19" s="100" t="s">
        <v>369</v>
      </c>
      <c r="KL19" s="100" t="s">
        <v>369</v>
      </c>
      <c r="KM19" s="100" t="s">
        <v>369</v>
      </c>
      <c r="KN19" s="100" t="s">
        <v>369</v>
      </c>
      <c r="KO19" s="132" t="str">
        <f>IF(HLOOKUP(VLOOKUP(LEFT(KO$5,2),'%ICMS'!$B:$K,9,0),$IG$4:$IR$34,MATCH($C19,$C$4:$C$34,0),0)=FD19,"",FD19)</f>
        <v/>
      </c>
      <c r="KP19" s="132">
        <f>IF(HLOOKUP(VLOOKUP(LEFT(KP$5,2),'%ICMS'!$B:$K,9,0),$IG$4:$IR$34,MATCH($C19,$C$4:$C$34,0),0)=FE19,"",FE19)</f>
        <v>0.17187499999999989</v>
      </c>
      <c r="KQ19" s="132" t="str">
        <f>IF(HLOOKUP(VLOOKUP(LEFT(KQ$5,2),'%ICMS'!$B:$K,9,0),$IG$4:$IR$34,MATCH($C19,$C$4:$C$34,0),0)=FF19,"",FF19)</f>
        <v/>
      </c>
      <c r="KR19" s="132" t="str">
        <f>IF(HLOOKUP(VLOOKUP(LEFT(KR$5,2),'%ICMS'!$B:$K,9,0),$IG$4:$IR$34,MATCH($C19,$C$4:$C$34,0),0)=FG19,"",FG19)</f>
        <v/>
      </c>
      <c r="KS19" s="132" t="str">
        <f>IF(HLOOKUP(VLOOKUP(LEFT(KS$5,2),'%ICMS'!$B:$K,9,0),$IG$4:$IR$34,MATCH($C19,$C$4:$C$34,0),0)=FH19,"",FH19)</f>
        <v/>
      </c>
      <c r="KT19" s="132" t="str">
        <f>IF(HLOOKUP(VLOOKUP(LEFT(KT$5,2),'%ICMS'!$B:$K,9,0),$IG$4:$IR$34,MATCH($C19,$C$4:$C$34,0),0)=FI19,"",FI19)</f>
        <v/>
      </c>
      <c r="KU19" s="132" t="str">
        <f>IF(HLOOKUP(VLOOKUP(LEFT(KU$5,2),'%ICMS'!$B:$K,9,0),$IG$4:$IR$34,MATCH($C19,$C$4:$C$34,0),0)=FJ19,"",FJ19)</f>
        <v/>
      </c>
      <c r="KV19" s="132" t="str">
        <f>IF(HLOOKUP(VLOOKUP(LEFT(KV$5,2),'%ICMS'!$B:$K,9,0),$IG$4:$IR$34,MATCH($C19,$C$4:$C$34,0),0)=FK19,"",FK19)</f>
        <v/>
      </c>
      <c r="KW19" s="132" t="str">
        <f>IF(HLOOKUP(VLOOKUP(LEFT(KW$5,2),'%ICMS'!$B:$K,9,0),$IG$4:$IR$34,MATCH($C19,$C$4:$C$34,0),0)=FL19,"",FL19)</f>
        <v/>
      </c>
      <c r="KX19" s="132" t="str">
        <f>IF(HLOOKUP(VLOOKUP(LEFT(KX$5,2),'%ICMS'!$B:$K,9,0),$IG$4:$IR$34,MATCH($C19,$C$4:$C$34,0),0)=FM19,"",FM19)</f>
        <v/>
      </c>
      <c r="KY19" s="132" t="str">
        <f>IF(HLOOKUP(VLOOKUP(LEFT(KY$5,2),'%ICMS'!$B:$K,9,0),$IG$4:$IR$34,MATCH($C19,$C$4:$C$34,0),0)=FN19,"",FN19)</f>
        <v/>
      </c>
      <c r="KZ19" s="132" t="str">
        <f>IF(HLOOKUP(VLOOKUP(LEFT(KZ$5,2),'%ICMS'!$B:$K,9,0),$IG$4:$IR$34,MATCH($C19,$C$4:$C$34,0),0)=FO19,"",FO19)</f>
        <v/>
      </c>
      <c r="LA19" s="132" t="str">
        <f>IF(HLOOKUP(VLOOKUP(LEFT(LA$5,2),'%ICMS'!$B:$K,9,0),$IG$4:$IR$34,MATCH($C19,$C$4:$C$34,0),0)=FP19,"",FP19)</f>
        <v/>
      </c>
      <c r="LB19" s="132" t="str">
        <f>IF(HLOOKUP(VLOOKUP(LEFT(LB$5,2),'%ICMS'!$B:$K,9,0),$IG$4:$IR$34,MATCH($C19,$C$4:$C$34,0),0)=FQ19,"",FQ19)</f>
        <v/>
      </c>
      <c r="LC19" s="132" t="str">
        <f>IF(HLOOKUP(VLOOKUP(LEFT(LC$5,2),'%ICMS'!$B:$K,9,0),$IG$4:$IR$34,MATCH($C19,$C$4:$C$34,0),0)=FR19,"",FR19)</f>
        <v/>
      </c>
      <c r="LD19" s="132" t="str">
        <f>IF(HLOOKUP(VLOOKUP(LEFT(LD$5,2),'%ICMS'!$B:$K,9,0),$IG$4:$IR$34,MATCH($C19,$C$4:$C$34,0),0)=FS19,"",FS19)</f>
        <v/>
      </c>
      <c r="LE19" s="132" t="str">
        <f>IF(HLOOKUP(VLOOKUP(LEFT(LE$5,2),'%ICMS'!$B:$K,9,0),$IG$4:$IR$34,MATCH($C19,$C$4:$C$34,0),0)=FT19,"",FT19)</f>
        <v/>
      </c>
      <c r="LF19" s="132" t="str">
        <f>IF(HLOOKUP(VLOOKUP(LEFT(LF$5,2),'%ICMS'!$B:$K,9,0),$IG$4:$IR$34,MATCH($C19,$C$4:$C$34,0),0)=FU19,"",FU19)</f>
        <v/>
      </c>
      <c r="LG19" s="132" t="str">
        <f>IF(HLOOKUP(VLOOKUP(LEFT(LG$5,2),'%ICMS'!$B:$K,9,0),$IG$4:$IR$34,MATCH($C19,$C$4:$C$34,0),0)=FV19,"",FV19)</f>
        <v/>
      </c>
      <c r="LH19" s="132" t="str">
        <f>IF(HLOOKUP(VLOOKUP(LEFT(LH$5,2),'%ICMS'!$B:$K,9,0),$IG$4:$IR$34,MATCH($C19,$C$4:$C$34,0),0)=FW19,"",FW19)</f>
        <v/>
      </c>
      <c r="LI19" s="132" t="str">
        <f>IF(HLOOKUP(VLOOKUP(LEFT(LI$5,2),'%ICMS'!$B:$K,9,0),$IG$4:$IR$34,MATCH($C19,$C$4:$C$34,0),0)=FX19,"",FX19)</f>
        <v/>
      </c>
      <c r="LJ19" s="132" t="str">
        <f>IF(HLOOKUP(VLOOKUP(LEFT(LJ$5,2),'%ICMS'!$B:$K,9,0),$IG$4:$IR$34,MATCH($C19,$C$4:$C$34,0),0)=FY19,"",FY19)</f>
        <v/>
      </c>
      <c r="LK19" s="132" t="str">
        <f>IF(HLOOKUP(VLOOKUP(LEFT(LK$5,2),'%ICMS'!$B:$K,9,0),$IG$4:$IR$34,MATCH($C19,$C$4:$C$34,0),0)=FZ19,"",FZ19)</f>
        <v/>
      </c>
      <c r="LL19" s="132" t="str">
        <f>IF(HLOOKUP(VLOOKUP(LEFT(LL$5,2),'%ICMS'!$B:$K,9,0),$IG$4:$IR$34,MATCH($C19,$C$4:$C$34,0),0)=GA19,"",GA19)</f>
        <v/>
      </c>
      <c r="LM19" s="132" t="str">
        <f>IF(HLOOKUP(VLOOKUP(LEFT(LM$5,2),'%ICMS'!$B:$K,9,0),$IG$4:$IR$34,MATCH($C19,$C$4:$C$34,0),0)=GB19,"",GB19)</f>
        <v/>
      </c>
      <c r="LN19" s="132" t="str">
        <f>IF(HLOOKUP(VLOOKUP(LEFT(LN$5,2),'%ICMS'!$B:$K,9,0),$IG$4:$IR$34,MATCH($C19,$C$4:$C$34,0),0)=GC19,"",GC19)</f>
        <v/>
      </c>
      <c r="LO19" s="132" t="str">
        <f>IFERROR(IF(AND(VLOOKUP(LEFT(LO$5,2),'%ICMS'!$B$2:$I$29,8,0)=AY19,HLOOKUP(AY19,$IG$5:$IO$34,MATCH($C19,$C$5:$C$34,0),0)=GD19),"",GD19),GD19)</f>
        <v/>
      </c>
      <c r="LP19" s="100" t="str">
        <f>IF(VLOOKUP(LEFT($LP$5,2),'%ICMS'!$B$2:$I$29,8,0)=Y19,"",GE19)</f>
        <v/>
      </c>
      <c r="LQ19" s="100" t="str">
        <f>IF(VLOOKUP(LEFT($LQ$5,2),'%ICMS'!$B$2:$I$29,8,0)=Z19,"",GF19)</f>
        <v/>
      </c>
      <c r="LR19" s="100" t="str">
        <f>IF(VLOOKUP(LEFT($LR$5,2),'%ICMS'!$B$2:$I$29,8,0)=AA19,"",GG19)</f>
        <v/>
      </c>
      <c r="LS19" s="100" t="str">
        <f>IF(VLOOKUP(LEFT($LS$5,2),'%ICMS'!$B$2:$I$29,8,0)=AB19,"",GH19)</f>
        <v/>
      </c>
      <c r="LT19" s="100" t="str">
        <f>IF(VLOOKUP(LEFT($LT$5,2),'%ICMS'!$B$2:$I$29,8,0)=AC19,"",GI19)</f>
        <v/>
      </c>
      <c r="LU19" s="100" t="str">
        <f>IF(VLOOKUP(LEFT($LU$5,2),'%ICMS'!$B$2:$I$29,8,0)=AD19,"",GJ19)</f>
        <v/>
      </c>
      <c r="LV19" s="100" t="str">
        <f>IF(VLOOKUP(LEFT($LV$5,2),'%ICMS'!$B$2:$I$29,8,0)=AE19,"",GK19)</f>
        <v/>
      </c>
      <c r="LW19" s="100" t="str">
        <f>IF(VLOOKUP(LEFT($LW$5,2),'%ICMS'!$B$2:$I$29,8,0)=AF19,"",GL19)</f>
        <v/>
      </c>
      <c r="LX19" s="100" t="str">
        <f>IF(VLOOKUP(LEFT($LX$5,2),'%ICMS'!$B$2:$I$29,8,0)=AG19,"",GM19)</f>
        <v/>
      </c>
      <c r="LY19" s="100" t="str">
        <f>IF(VLOOKUP(LEFT($LY$5,2),'%ICMS'!$B$2:$I$29,8,0)=AH19,"",GN19)</f>
        <v/>
      </c>
      <c r="LZ19" s="100" t="str">
        <f>IF(VLOOKUP(LEFT($LZ$5,2),'%ICMS'!$B$2:$I$29,8,0)=AI19,"",GO19)</f>
        <v/>
      </c>
      <c r="MA19" s="100" t="str">
        <f>IF(VLOOKUP(LEFT($MA$5,2),'%ICMS'!$B$2:$I$29,8,0)=AJ19,"",GP19)</f>
        <v/>
      </c>
      <c r="MB19" s="100" t="str">
        <f>IF(VLOOKUP(LEFT($MB$5,2),'%ICMS'!$B$2:$I$29,8,0)=AK19,"",GQ19)</f>
        <v/>
      </c>
      <c r="MC19" s="100" t="str">
        <f>IF(VLOOKUP(LEFT($MC$5,2),'%ICMS'!$B$2:$I$29,8,0)=AL19,"",GR19)</f>
        <v/>
      </c>
      <c r="MD19" s="100" t="str">
        <f>IF(VLOOKUP(LEFT($MD$5,2),'%ICMS'!$B$2:$I$29,8,0)=AM19,"",GS19)</f>
        <v/>
      </c>
      <c r="ME19" s="100" t="str">
        <f>IF(VLOOKUP(LEFT($ME$5,2),'%ICMS'!$B$2:$I$29,8,0)=AN19,"",GT19)</f>
        <v/>
      </c>
      <c r="MF19" s="100" t="str">
        <f>IF(VLOOKUP(LEFT($MF$5,2),'%ICMS'!$B$2:$I$29,8,0)=AO19,"",GU19)</f>
        <v/>
      </c>
      <c r="MG19" s="100" t="str">
        <f>IF(VLOOKUP(LEFT($MG$5,2),'%ICMS'!$B$2:$I$29,8,0)=AP19,"",GV19)</f>
        <v/>
      </c>
      <c r="MH19" s="100" t="str">
        <f>IF(VLOOKUP(LEFT($MH$5,2),'%ICMS'!$B$2:$I$29,8,0)=AQ19,"",GW19)</f>
        <v/>
      </c>
      <c r="MI19" s="100" t="str">
        <f>IF(VLOOKUP(LEFT($MI$5,2),'%ICMS'!$B$2:$I$29,8,0)=AR19,"",GX19)</f>
        <v/>
      </c>
      <c r="MJ19" s="100" t="str">
        <f>IF(VLOOKUP(LEFT($MJ$5,2),'%ICMS'!$B$2:$I$29,8,0)=AS19,"",GY19)</f>
        <v/>
      </c>
      <c r="MK19" s="100" t="str">
        <f>IF(VLOOKUP(LEFT($MK$5,2),'%ICMS'!$B$2:$I$29,8,0)=AT19,"",GZ19)</f>
        <v/>
      </c>
      <c r="ML19" s="100" t="str">
        <f>IF(VLOOKUP(LEFT($ML$5,2),'%ICMS'!$B$2:$I$29,8,0)=AU19,"",HA19)</f>
        <v/>
      </c>
      <c r="MM19" s="100" t="str">
        <f>IF(VLOOKUP(LEFT($MM$5,2),'%ICMS'!$B$2:$I$29,8,0)=AV19,"",HB19)</f>
        <v/>
      </c>
      <c r="MN19" s="100" t="str">
        <f>IF(VLOOKUP(LEFT($MN$5,2),'%ICMS'!$B$2:$I$29,8,0)=AW19,"",HC19)</f>
        <v/>
      </c>
      <c r="MO19" s="100" t="str">
        <f>IF(VLOOKUP(LEFT($MO$5,2),'%ICMS'!$B$2:$I$29,8,0)=AX19,"",HD19)</f>
        <v/>
      </c>
      <c r="MP19" s="100" t="str">
        <f>IF(VLOOKUP(LEFT($MP$5,2),'%ICMS'!$B$2:$I$29,8,0)=AY19,"",HE19)</f>
        <v/>
      </c>
      <c r="MQ19" s="100" t="str">
        <f>IF(VLOOKUP(LEFT($MQ$5,2),'%ICMS'!$B$2:$I$29,8,0)=Y19,"",HF19)</f>
        <v/>
      </c>
      <c r="MR19" s="100" t="str">
        <f>IF(VLOOKUP(LEFT($MR$5,2),'%ICMS'!$B$2:$I$29,8,0)=Z19,"",HG19)</f>
        <v/>
      </c>
      <c r="MS19" s="100" t="str">
        <f>IF(VLOOKUP(LEFT($MS$5,2),'%ICMS'!$B$2:$I$29,8,0)=AA19,"",HH19)</f>
        <v/>
      </c>
      <c r="MT19" s="100" t="str">
        <f>IF(VLOOKUP(LEFT($MT$5,2),'%ICMS'!$B$2:$I$29,8,0)=AB19,"",HI19)</f>
        <v/>
      </c>
      <c r="MU19" s="100" t="str">
        <f>IF(VLOOKUP(LEFT($MU$5,2),'%ICMS'!$B$2:$I$29,8,0)=AC19,"",HJ19)</f>
        <v/>
      </c>
      <c r="MV19" s="100" t="str">
        <f>IF(VLOOKUP(LEFT($MV$5,2),'%ICMS'!$B$2:$I$29,8,0)=AD19,"",HK19)</f>
        <v/>
      </c>
      <c r="MW19" s="100" t="str">
        <f>IF(VLOOKUP(LEFT($MW$5,2),'%ICMS'!$B$2:$I$29,8,0)=AE19,"",HL19)</f>
        <v/>
      </c>
      <c r="MX19" s="100" t="str">
        <f>IF(VLOOKUP(LEFT($MX$5,2),'%ICMS'!$B$2:$I$29,8,0)=AF19,"",HM19)</f>
        <v/>
      </c>
      <c r="MY19" s="100" t="str">
        <f>IF(VLOOKUP(LEFT($MY$5,2),'%ICMS'!$B$2:$I$29,8,0)=AG19,"",HN19)</f>
        <v/>
      </c>
      <c r="MZ19" s="100" t="str">
        <f>IF(VLOOKUP(LEFT($MZ$5,2),'%ICMS'!$B$2:$I$29,8,0)=AH19,"",HO19)</f>
        <v/>
      </c>
      <c r="NA19" s="100" t="str">
        <f>IF(VLOOKUP(LEFT($NA$5,2),'%ICMS'!$B$2:$I$29,8,0)=AI19,"",HP19)</f>
        <v/>
      </c>
      <c r="NB19" s="100" t="str">
        <f>IF(VLOOKUP(LEFT($NB$5,2),'%ICMS'!$B$2:$I$29,8,0)=AJ19,"",HQ19)</f>
        <v/>
      </c>
      <c r="NC19" s="100" t="str">
        <f>IF(VLOOKUP(LEFT($NC$5,2),'%ICMS'!$B$2:$I$29,8,0)=AK19,"",HR19)</f>
        <v/>
      </c>
      <c r="ND19" s="100" t="str">
        <f>IF(VLOOKUP(LEFT($ND$5,2),'%ICMS'!$B$2:$I$29,8,0)=AL19,"",HS19)</f>
        <v/>
      </c>
      <c r="NE19" s="100" t="str">
        <f>IF(VLOOKUP(LEFT($NE$5,2),'%ICMS'!$B$2:$I$29,8,0)=AM19,"",HT19)</f>
        <v/>
      </c>
      <c r="NF19" s="100" t="str">
        <f>IF(VLOOKUP(LEFT($NF$5,2),'%ICMS'!$B$2:$I$29,8,0)=AN19,"",HU19)</f>
        <v/>
      </c>
      <c r="NG19" s="100" t="str">
        <f>IF(VLOOKUP(LEFT($NG$5,2),'%ICMS'!$B$2:$I$29,8,0)=AO19,"",HV19)</f>
        <v/>
      </c>
      <c r="NH19" s="100" t="str">
        <f>IF(VLOOKUP(LEFT($NH$5,2),'%ICMS'!$B$2:$I$29,8,0)=AP19,"",HW19)</f>
        <v/>
      </c>
      <c r="NI19" s="100" t="str">
        <f>IF(VLOOKUP(LEFT($NI$5,2),'%ICMS'!$B$2:$I$29,8,0)=AQ19,"",HX19)</f>
        <v/>
      </c>
      <c r="NJ19" s="100" t="str">
        <f>IF(VLOOKUP(LEFT($NJ$5,2),'%ICMS'!$B$2:$I$29,8,0)=AR19,"",HY19)</f>
        <v/>
      </c>
      <c r="NK19" s="100" t="str">
        <f>IF(VLOOKUP(LEFT($NK$5,2),'%ICMS'!$B$2:$I$29,8,0)=AS19,"",HZ19)</f>
        <v/>
      </c>
      <c r="NL19" s="100" t="str">
        <f>IF(VLOOKUP(LEFT($NL$5,2),'%ICMS'!$B$2:$I$29,8,0)=AT19,"",IA19)</f>
        <v/>
      </c>
      <c r="NM19" s="100" t="str">
        <f>IF(VLOOKUP(LEFT($NM$5,2),'%ICMS'!$B$2:$I$29,8,0)=AU19,"",IB19)</f>
        <v/>
      </c>
      <c r="NN19" s="100" t="str">
        <f>IF(VLOOKUP(LEFT($NN$5,2),'%ICMS'!$B$2:$I$29,8,0)=AV19,"",IC19)</f>
        <v/>
      </c>
      <c r="NO19" s="100" t="str">
        <f>IF(FB19="PMPF",U19,IF(VLOOKUP(LEFT($NO$5,2),'%ICMS'!$B$2:$I$29,8,0)=AW19,"",ID19))</f>
        <v/>
      </c>
      <c r="NP19" s="100" t="str">
        <f>IF(VLOOKUP(LEFT($NP$5,2),'%ICMS'!$B$2:$I$29,8,0)=AX19,"",IE19)</f>
        <v/>
      </c>
      <c r="NQ19" s="100" t="str">
        <f>IF(VLOOKUP(LEFT($NQ$5,2),'%ICMS'!$B$2:$I$29,8,0)=AY19,"",IF19)</f>
        <v/>
      </c>
      <c r="NT19" s="131">
        <v>0.08</v>
      </c>
      <c r="NU19" s="100">
        <f t="shared" si="18"/>
        <v>65.497675832887509</v>
      </c>
      <c r="NV19" s="100">
        <f t="shared" si="19"/>
        <v>65.690860184405921</v>
      </c>
      <c r="NW19" s="100">
        <f t="shared" si="20"/>
        <v>65.625529608000008</v>
      </c>
      <c r="NX19" s="100">
        <f t="shared" si="21"/>
        <v>65.373474999999999</v>
      </c>
      <c r="NY19" s="100">
        <f t="shared" si="22"/>
        <v>65.690860184405921</v>
      </c>
      <c r="NZ19" s="100">
        <f t="shared" si="23"/>
        <v>65.625529608000008</v>
      </c>
      <c r="OA19" s="100">
        <f t="shared" si="24"/>
        <v>65.252792376199992</v>
      </c>
      <c r="OB19" s="100">
        <f t="shared" si="25"/>
        <v>65.252792376199992</v>
      </c>
      <c r="OC19" s="100">
        <f t="shared" si="26"/>
        <v>65.497675832887509</v>
      </c>
      <c r="OD19" s="100">
        <f t="shared" si="27"/>
        <v>66.032647706987504</v>
      </c>
      <c r="OE19" s="100">
        <f t="shared" si="28"/>
        <v>76.534800000000004</v>
      </c>
      <c r="OF19" s="100">
        <f t="shared" si="29"/>
        <v>65.252792376199992</v>
      </c>
      <c r="OG19" s="100">
        <f t="shared" si="30"/>
        <v>65.252792376199992</v>
      </c>
      <c r="OH19" s="100">
        <f t="shared" si="31"/>
        <v>65.497675832887509</v>
      </c>
      <c r="OI19" s="100">
        <f t="shared" si="32"/>
        <v>65.625529608000008</v>
      </c>
      <c r="OJ19" s="100">
        <f t="shared" si="33"/>
        <v>65.690860184405921</v>
      </c>
      <c r="OK19" s="100">
        <f t="shared" si="34"/>
        <v>65.962201011156253</v>
      </c>
      <c r="OL19" s="100">
        <f t="shared" si="35"/>
        <v>65.561095677393737</v>
      </c>
      <c r="OM19" s="100">
        <f t="shared" si="36"/>
        <v>65.892836963850016</v>
      </c>
      <c r="ON19" s="100">
        <f t="shared" si="37"/>
        <v>65.625529608000008</v>
      </c>
      <c r="OO19" s="100">
        <f t="shared" si="38"/>
        <v>65.561095677393737</v>
      </c>
      <c r="OP19" s="100">
        <f t="shared" si="39"/>
        <v>65.625529608000008</v>
      </c>
      <c r="OQ19" s="100">
        <f t="shared" si="40"/>
        <v>65.252792376199992</v>
      </c>
      <c r="OR19" s="100">
        <f t="shared" si="41"/>
        <v>65.252792376199992</v>
      </c>
      <c r="OS19" s="100">
        <f t="shared" si="42"/>
        <v>65.625529608000008</v>
      </c>
      <c r="OT19" s="100">
        <f t="shared" si="43"/>
        <v>65.373474999999999</v>
      </c>
      <c r="OU19" s="100">
        <f t="shared" si="44"/>
        <v>65.625529608000008</v>
      </c>
      <c r="OV19" s="100">
        <f t="shared" si="104"/>
        <v>0</v>
      </c>
      <c r="OW19" s="100">
        <f t="shared" si="45"/>
        <v>0</v>
      </c>
      <c r="OX19" s="100">
        <f t="shared" si="46"/>
        <v>0</v>
      </c>
      <c r="OY19" s="100">
        <f t="shared" si="47"/>
        <v>0</v>
      </c>
      <c r="OZ19" s="100">
        <f t="shared" si="48"/>
        <v>0</v>
      </c>
      <c r="PA19" s="100">
        <f t="shared" si="49"/>
        <v>0</v>
      </c>
      <c r="PB19" s="100">
        <f t="shared" si="50"/>
        <v>0</v>
      </c>
      <c r="PC19" s="100">
        <f t="shared" si="51"/>
        <v>0</v>
      </c>
      <c r="PD19" s="100">
        <f t="shared" si="52"/>
        <v>0</v>
      </c>
      <c r="PE19" s="100">
        <f t="shared" si="53"/>
        <v>0</v>
      </c>
      <c r="PF19" s="100">
        <f t="shared" si="54"/>
        <v>0</v>
      </c>
      <c r="PG19" s="100">
        <f t="shared" si="55"/>
        <v>0</v>
      </c>
      <c r="PH19" s="100">
        <f t="shared" si="56"/>
        <v>0</v>
      </c>
      <c r="PI19" s="100">
        <f t="shared" si="57"/>
        <v>0</v>
      </c>
      <c r="PJ19" s="100">
        <f t="shared" si="58"/>
        <v>0</v>
      </c>
      <c r="PK19" s="100">
        <f t="shared" si="59"/>
        <v>0</v>
      </c>
      <c r="PL19" s="100">
        <f t="shared" si="60"/>
        <v>0</v>
      </c>
      <c r="PM19" s="100">
        <f t="shared" si="61"/>
        <v>0</v>
      </c>
      <c r="PN19" s="100">
        <f t="shared" si="62"/>
        <v>0</v>
      </c>
      <c r="PO19" s="100">
        <f t="shared" si="63"/>
        <v>0</v>
      </c>
      <c r="PP19" s="100">
        <f t="shared" si="64"/>
        <v>0</v>
      </c>
      <c r="PQ19" s="100">
        <f t="shared" si="65"/>
        <v>0</v>
      </c>
      <c r="PR19" s="100">
        <f t="shared" si="66"/>
        <v>0</v>
      </c>
      <c r="PS19" s="100">
        <f t="shared" si="67"/>
        <v>0</v>
      </c>
      <c r="PT19" s="100">
        <f t="shared" si="68"/>
        <v>0</v>
      </c>
      <c r="PU19" s="100">
        <f t="shared" si="69"/>
        <v>0</v>
      </c>
      <c r="PV19" s="100">
        <f t="shared" si="70"/>
        <v>0</v>
      </c>
      <c r="PW19" s="100">
        <f t="shared" si="71"/>
        <v>0</v>
      </c>
      <c r="PX19" s="100">
        <f t="shared" si="72"/>
        <v>0</v>
      </c>
      <c r="PY19" s="100">
        <f t="shared" si="73"/>
        <v>0</v>
      </c>
      <c r="PZ19" s="100">
        <f t="shared" si="74"/>
        <v>0</v>
      </c>
      <c r="QA19" s="100">
        <f t="shared" si="75"/>
        <v>0</v>
      </c>
      <c r="QB19" s="100">
        <f t="shared" si="76"/>
        <v>0</v>
      </c>
      <c r="QC19" s="100">
        <f t="shared" si="77"/>
        <v>0</v>
      </c>
      <c r="QD19" s="100">
        <f t="shared" si="78"/>
        <v>0</v>
      </c>
      <c r="QE19" s="100">
        <f t="shared" si="79"/>
        <v>0</v>
      </c>
      <c r="QF19" s="100">
        <f t="shared" si="80"/>
        <v>0</v>
      </c>
      <c r="QG19" s="100">
        <f t="shared" si="81"/>
        <v>4.5461671200000051</v>
      </c>
      <c r="QH19" s="100">
        <f t="shared" si="82"/>
        <v>12.75432652141648</v>
      </c>
      <c r="QI19" s="100">
        <f t="shared" si="83"/>
        <v>0</v>
      </c>
      <c r="QJ19" s="100">
        <f t="shared" si="84"/>
        <v>0</v>
      </c>
      <c r="QK19" s="100">
        <f t="shared" si="85"/>
        <v>0</v>
      </c>
      <c r="QL19" s="100">
        <f t="shared" si="86"/>
        <v>0</v>
      </c>
      <c r="QM19" s="100">
        <f t="shared" si="87"/>
        <v>0</v>
      </c>
      <c r="QN19" s="100">
        <f t="shared" si="88"/>
        <v>0</v>
      </c>
      <c r="QO19" s="100">
        <f t="shared" si="89"/>
        <v>0</v>
      </c>
      <c r="QP19" s="100">
        <f t="shared" si="90"/>
        <v>0</v>
      </c>
      <c r="QQ19" s="100">
        <f t="shared" si="91"/>
        <v>0</v>
      </c>
      <c r="QR19" s="100">
        <f t="shared" si="92"/>
        <v>0</v>
      </c>
      <c r="QS19" s="100">
        <f t="shared" si="93"/>
        <v>0</v>
      </c>
      <c r="QT19" s="100">
        <f t="shared" si="94"/>
        <v>0</v>
      </c>
      <c r="QU19" s="100">
        <f t="shared" si="95"/>
        <v>0</v>
      </c>
      <c r="QV19" s="100">
        <f t="shared" si="96"/>
        <v>0</v>
      </c>
      <c r="QW19" s="100">
        <f t="shared" si="97"/>
        <v>0</v>
      </c>
      <c r="QX19" s="100">
        <f t="shared" si="105"/>
        <v>65.497675832887509</v>
      </c>
      <c r="QY19" s="100">
        <f t="shared" si="232"/>
        <v>65.690860184405921</v>
      </c>
      <c r="QZ19" s="100">
        <f t="shared" si="233"/>
        <v>65.625529608000008</v>
      </c>
      <c r="RA19" s="100">
        <f t="shared" si="234"/>
        <v>65.373474999999999</v>
      </c>
      <c r="RB19" s="100">
        <f t="shared" si="235"/>
        <v>65.690860184405921</v>
      </c>
      <c r="RC19" s="100">
        <f t="shared" si="236"/>
        <v>65.625529608000008</v>
      </c>
      <c r="RD19" s="100">
        <f t="shared" si="237"/>
        <v>65.252792376199992</v>
      </c>
      <c r="RE19" s="100">
        <f t="shared" si="238"/>
        <v>65.252792376199992</v>
      </c>
      <c r="RF19" s="100">
        <f t="shared" si="239"/>
        <v>65.497675832887509</v>
      </c>
      <c r="RG19" s="100">
        <f t="shared" si="240"/>
        <v>66.032647706987504</v>
      </c>
      <c r="RH19" s="100">
        <f t="shared" si="241"/>
        <v>81.080967120000011</v>
      </c>
      <c r="RI19" s="100">
        <f t="shared" si="242"/>
        <v>78.007118897616465</v>
      </c>
      <c r="RJ19" s="100">
        <f t="shared" si="243"/>
        <v>65.252792376199992</v>
      </c>
      <c r="RK19" s="100">
        <f t="shared" si="244"/>
        <v>65.497675832887509</v>
      </c>
      <c r="RL19" s="100">
        <f t="shared" si="245"/>
        <v>65.625529608000008</v>
      </c>
      <c r="RM19" s="100">
        <f t="shared" si="246"/>
        <v>65.690860184405921</v>
      </c>
      <c r="RN19" s="100">
        <f t="shared" si="247"/>
        <v>65.962201011156253</v>
      </c>
      <c r="RO19" s="100">
        <f t="shared" si="248"/>
        <v>65.561095677393737</v>
      </c>
      <c r="RP19" s="100">
        <f t="shared" si="249"/>
        <v>65.892836963850016</v>
      </c>
      <c r="RQ19" s="100">
        <f t="shared" si="250"/>
        <v>65.625529608000008</v>
      </c>
      <c r="RR19" s="100">
        <f t="shared" si="251"/>
        <v>65.561095677393737</v>
      </c>
      <c r="RS19" s="100">
        <f t="shared" si="252"/>
        <v>65.625529608000008</v>
      </c>
      <c r="RT19" s="100">
        <f t="shared" si="226"/>
        <v>65.252792376199992</v>
      </c>
      <c r="RU19" s="100">
        <f t="shared" si="227"/>
        <v>65.252792376199992</v>
      </c>
      <c r="RV19" s="100">
        <f t="shared" si="228"/>
        <v>65.625529608000008</v>
      </c>
      <c r="RW19" s="100">
        <f t="shared" si="229"/>
        <v>65.373474999999999</v>
      </c>
      <c r="RX19" s="100">
        <f t="shared" si="230"/>
        <v>65.625529608000008</v>
      </c>
      <c r="RY19" s="100">
        <f t="shared" si="106"/>
        <v>68.345400869100018</v>
      </c>
      <c r="RZ19" s="100">
        <f t="shared" si="107"/>
        <v>68.546984540249667</v>
      </c>
      <c r="SA19" s="100">
        <f t="shared" si="108"/>
        <v>68.478813504000016</v>
      </c>
      <c r="SB19" s="100">
        <f t="shared" si="109"/>
        <v>68.215800000000002</v>
      </c>
      <c r="SC19" s="100">
        <f t="shared" si="110"/>
        <v>68.546984540249667</v>
      </c>
      <c r="SD19" s="100">
        <f t="shared" si="111"/>
        <v>68.478813504000016</v>
      </c>
      <c r="SE19" s="100">
        <f t="shared" si="112"/>
        <v>68.089870305600002</v>
      </c>
      <c r="SF19" s="100">
        <f t="shared" si="113"/>
        <v>68.089870305600002</v>
      </c>
      <c r="SG19" s="100">
        <f t="shared" si="114"/>
        <v>68.345400869100018</v>
      </c>
      <c r="SH19" s="100">
        <f t="shared" si="115"/>
        <v>68.903632389899997</v>
      </c>
      <c r="SI19" s="100">
        <f t="shared" si="116"/>
        <v>68.215800000000002</v>
      </c>
      <c r="SJ19" s="100">
        <f t="shared" si="117"/>
        <v>68.089870305600002</v>
      </c>
      <c r="SK19" s="100">
        <f t="shared" si="118"/>
        <v>68.089870305600002</v>
      </c>
      <c r="SL19" s="100">
        <f t="shared" si="119"/>
        <v>68.345400869100018</v>
      </c>
      <c r="SM19" s="100">
        <f t="shared" si="120"/>
        <v>68.478813504000016</v>
      </c>
      <c r="SN19" s="100">
        <f t="shared" si="121"/>
        <v>68.546984540249667</v>
      </c>
      <c r="SO19" s="100">
        <f t="shared" si="122"/>
        <v>68.830122794250002</v>
      </c>
      <c r="SP19" s="100">
        <f t="shared" si="123"/>
        <v>68.411578098149988</v>
      </c>
      <c r="SQ19" s="100">
        <f t="shared" si="124"/>
        <v>68.757742918800005</v>
      </c>
      <c r="SR19" s="100">
        <f t="shared" si="125"/>
        <v>68.478813504000016</v>
      </c>
      <c r="SS19" s="100">
        <f t="shared" si="126"/>
        <v>68.411578098149988</v>
      </c>
      <c r="ST19" s="100">
        <f t="shared" si="127"/>
        <v>68.478813504000016</v>
      </c>
      <c r="SU19" s="100">
        <f t="shared" si="128"/>
        <v>68.089870305600002</v>
      </c>
      <c r="SV19" s="100">
        <f t="shared" si="129"/>
        <v>68.089870305600002</v>
      </c>
      <c r="SW19" s="100">
        <f t="shared" si="130"/>
        <v>68.478813504000016</v>
      </c>
      <c r="SX19" s="100">
        <f t="shared" si="131"/>
        <v>68.215800000000002</v>
      </c>
      <c r="SY19" s="100">
        <f t="shared" si="132"/>
        <v>68.478813504000016</v>
      </c>
    </row>
    <row r="20" spans="1:519" s="112" customFormat="1" ht="15" customHeight="1" x14ac:dyDescent="0.2">
      <c r="A20" s="12" t="s">
        <v>99</v>
      </c>
      <c r="B20" s="12" t="s">
        <v>17</v>
      </c>
      <c r="C20" s="14">
        <v>100281203</v>
      </c>
      <c r="D20" s="13" t="s">
        <v>146</v>
      </c>
      <c r="E20" s="14" t="s">
        <v>175</v>
      </c>
      <c r="F20" s="126" t="s">
        <v>104</v>
      </c>
      <c r="G20" s="14">
        <v>24</v>
      </c>
      <c r="H20" s="14" t="s">
        <v>26</v>
      </c>
      <c r="I20" s="126" t="s">
        <v>133</v>
      </c>
      <c r="J20" s="14" t="s">
        <v>133</v>
      </c>
      <c r="K20" s="127" t="s">
        <v>133</v>
      </c>
      <c r="L20" s="14" t="s">
        <v>133</v>
      </c>
      <c r="M20" s="14" t="s">
        <v>19</v>
      </c>
      <c r="N20" s="145" t="s">
        <v>60</v>
      </c>
      <c r="O20" s="145" t="s">
        <v>143</v>
      </c>
      <c r="P20" s="145">
        <v>1</v>
      </c>
      <c r="Q20" s="145" t="s">
        <v>20</v>
      </c>
      <c r="R20" s="145" t="s">
        <v>21</v>
      </c>
      <c r="S20" s="129">
        <v>0.125</v>
      </c>
      <c r="T20" s="130">
        <v>3.2500000000000001E-2</v>
      </c>
      <c r="U20" s="167" t="s">
        <v>369</v>
      </c>
      <c r="V20" s="131">
        <v>0.1119</v>
      </c>
      <c r="W20" s="131">
        <v>9.5899999999999999E-2</v>
      </c>
      <c r="X20" s="131"/>
      <c r="Y20" s="131">
        <v>0.19</v>
      </c>
      <c r="Z20" s="131">
        <v>0.215</v>
      </c>
      <c r="AA20" s="131">
        <v>0.2</v>
      </c>
      <c r="AB20" s="131">
        <v>0.18</v>
      </c>
      <c r="AC20" s="131">
        <v>0.20499999999999999</v>
      </c>
      <c r="AD20" s="131">
        <v>0.2</v>
      </c>
      <c r="AE20" s="131">
        <v>0.2</v>
      </c>
      <c r="AF20" s="131">
        <v>0.17</v>
      </c>
      <c r="AG20" s="131">
        <v>0.19</v>
      </c>
      <c r="AH20" s="131">
        <v>0.23</v>
      </c>
      <c r="AI20" s="131">
        <v>0.18</v>
      </c>
      <c r="AJ20" s="131">
        <v>0.17</v>
      </c>
      <c r="AK20" s="131">
        <v>0.17</v>
      </c>
      <c r="AL20" s="131">
        <v>0.19</v>
      </c>
      <c r="AM20" s="131">
        <v>0.2</v>
      </c>
      <c r="AN20" s="131">
        <v>0.20499999999999999</v>
      </c>
      <c r="AO20" s="131">
        <v>0.22500000000000001</v>
      </c>
      <c r="AP20" s="131">
        <v>0.19500000000000001</v>
      </c>
      <c r="AQ20" s="131">
        <v>0.22</v>
      </c>
      <c r="AR20" s="131">
        <v>0.2</v>
      </c>
      <c r="AS20" s="131">
        <v>0.19500000000000001</v>
      </c>
      <c r="AT20" s="131">
        <v>0.2</v>
      </c>
      <c r="AU20" s="131">
        <v>0.17</v>
      </c>
      <c r="AV20" s="131">
        <v>0.17</v>
      </c>
      <c r="AW20" s="131">
        <v>0.2</v>
      </c>
      <c r="AX20" s="131">
        <v>0.18</v>
      </c>
      <c r="AY20" s="131">
        <v>0.2</v>
      </c>
      <c r="AZ20" s="131">
        <v>0.04</v>
      </c>
      <c r="BA20" s="131">
        <v>0.04</v>
      </c>
      <c r="BB20" s="131">
        <v>0.04</v>
      </c>
      <c r="BC20" s="131">
        <v>0.04</v>
      </c>
      <c r="BD20" s="131">
        <v>0.04</v>
      </c>
      <c r="BE20" s="131">
        <v>0.04</v>
      </c>
      <c r="BF20" s="131">
        <v>0.04</v>
      </c>
      <c r="BG20" s="131">
        <v>0.04</v>
      </c>
      <c r="BH20" s="131">
        <v>0.04</v>
      </c>
      <c r="BI20" s="131">
        <v>0.04</v>
      </c>
      <c r="BJ20" s="131">
        <v>0.18</v>
      </c>
      <c r="BK20" s="131">
        <v>0.04</v>
      </c>
      <c r="BL20" s="131">
        <v>0.04</v>
      </c>
      <c r="BM20" s="131">
        <v>0.04</v>
      </c>
      <c r="BN20" s="131">
        <v>0.04</v>
      </c>
      <c r="BO20" s="131">
        <v>0.04</v>
      </c>
      <c r="BP20" s="131">
        <v>0.04</v>
      </c>
      <c r="BQ20" s="131">
        <v>0.04</v>
      </c>
      <c r="BR20" s="131">
        <v>0.04</v>
      </c>
      <c r="BS20" s="131">
        <v>0.04</v>
      </c>
      <c r="BT20" s="131">
        <v>0.04</v>
      </c>
      <c r="BU20" s="131">
        <v>0.04</v>
      </c>
      <c r="BV20" s="131">
        <v>0.04</v>
      </c>
      <c r="BW20" s="131">
        <v>0.04</v>
      </c>
      <c r="BX20" s="131">
        <v>0.04</v>
      </c>
      <c r="BY20" s="131">
        <v>0.04</v>
      </c>
      <c r="BZ20" s="131">
        <v>0.04</v>
      </c>
      <c r="CA20" s="131" t="s">
        <v>369</v>
      </c>
      <c r="CB20" s="131">
        <v>0.215</v>
      </c>
      <c r="CC20" s="131" t="s">
        <v>369</v>
      </c>
      <c r="CD20" s="131">
        <v>0.18</v>
      </c>
      <c r="CE20" s="131" t="s">
        <v>369</v>
      </c>
      <c r="CF20" s="131" t="s">
        <v>369</v>
      </c>
      <c r="CG20" s="131" t="s">
        <v>369</v>
      </c>
      <c r="CH20" s="131" t="s">
        <v>369</v>
      </c>
      <c r="CI20" s="131" t="s">
        <v>369</v>
      </c>
      <c r="CJ20" s="131" t="s">
        <v>369</v>
      </c>
      <c r="CK20" s="131">
        <v>0.18</v>
      </c>
      <c r="CL20" s="131" t="s">
        <v>369</v>
      </c>
      <c r="CM20" s="131">
        <v>0.17</v>
      </c>
      <c r="CN20" s="131">
        <v>0.19</v>
      </c>
      <c r="CO20" s="131" t="s">
        <v>369</v>
      </c>
      <c r="CP20" s="131" t="s">
        <v>369</v>
      </c>
      <c r="CQ20" s="131" t="s">
        <v>369</v>
      </c>
      <c r="CR20" s="131">
        <v>0.19500000000000001</v>
      </c>
      <c r="CS20" s="131">
        <v>0.22</v>
      </c>
      <c r="CT20" s="131" t="s">
        <v>369</v>
      </c>
      <c r="CU20" s="131" t="s">
        <v>369</v>
      </c>
      <c r="CV20" s="131" t="s">
        <v>369</v>
      </c>
      <c r="CW20" s="131">
        <v>0.17</v>
      </c>
      <c r="CX20" s="131" t="s">
        <v>369</v>
      </c>
      <c r="CY20" s="131" t="s">
        <v>369</v>
      </c>
      <c r="CZ20" s="131">
        <v>0.18</v>
      </c>
      <c r="DA20" s="131" t="s">
        <v>369</v>
      </c>
      <c r="DB20" s="131" t="s">
        <v>369</v>
      </c>
      <c r="DC20" s="131">
        <v>0.3785</v>
      </c>
      <c r="DD20" s="131" t="s">
        <v>369</v>
      </c>
      <c r="DE20" s="131">
        <v>0.28000000000000003</v>
      </c>
      <c r="DF20" s="131" t="s">
        <v>369</v>
      </c>
      <c r="DG20" s="131" t="s">
        <v>369</v>
      </c>
      <c r="DH20" s="131" t="s">
        <v>369</v>
      </c>
      <c r="DI20" s="131" t="s">
        <v>369</v>
      </c>
      <c r="DJ20" s="131" t="s">
        <v>369</v>
      </c>
      <c r="DK20" s="131" t="s">
        <v>369</v>
      </c>
      <c r="DL20" s="131">
        <v>0.5655</v>
      </c>
      <c r="DM20" s="131" t="s">
        <v>369</v>
      </c>
      <c r="DN20" s="131">
        <v>0.39989999999999998</v>
      </c>
      <c r="DO20" s="131">
        <v>0.3</v>
      </c>
      <c r="DP20" s="131" t="s">
        <v>369</v>
      </c>
      <c r="DQ20" s="131" t="s">
        <v>369</v>
      </c>
      <c r="DR20" s="131" t="s">
        <v>369</v>
      </c>
      <c r="DS20" s="131">
        <v>0.52739999999999998</v>
      </c>
      <c r="DT20" s="131">
        <v>0.54769999999999996</v>
      </c>
      <c r="DU20" s="131" t="s">
        <v>369</v>
      </c>
      <c r="DV20" s="131" t="s">
        <v>369</v>
      </c>
      <c r="DW20" s="131" t="s">
        <v>369</v>
      </c>
      <c r="DX20" s="131">
        <v>0.59830000000000005</v>
      </c>
      <c r="DY20" s="131" t="s">
        <v>369</v>
      </c>
      <c r="DZ20" s="131" t="s">
        <v>369</v>
      </c>
      <c r="EA20" s="131">
        <v>0.52410000000000001</v>
      </c>
      <c r="EB20" s="131" t="s">
        <v>369</v>
      </c>
      <c r="EC20" s="131" t="str">
        <f t="shared" si="0"/>
        <v>N/A</v>
      </c>
      <c r="ED20" s="131">
        <f t="shared" si="1"/>
        <v>0.68580891719745218</v>
      </c>
      <c r="EE20" s="131" t="str">
        <f t="shared" si="2"/>
        <v>N/A</v>
      </c>
      <c r="EF20" s="131">
        <f t="shared" si="3"/>
        <v>0.49853658536585344</v>
      </c>
      <c r="EG20" s="131" t="str">
        <f t="shared" si="4"/>
        <v>N/A</v>
      </c>
      <c r="EH20" s="131" t="str">
        <f t="shared" si="5"/>
        <v>N/A</v>
      </c>
      <c r="EI20" s="131" t="str">
        <f t="shared" si="6"/>
        <v>N/A</v>
      </c>
      <c r="EJ20" s="131" t="str">
        <f t="shared" si="7"/>
        <v>N/A</v>
      </c>
      <c r="EK20" s="131" t="str">
        <f t="shared" si="8"/>
        <v>N/A</v>
      </c>
      <c r="EL20" s="131" t="str">
        <f t="shared" si="9"/>
        <v>N/A</v>
      </c>
      <c r="EM20" s="131">
        <f t="shared" si="10"/>
        <v>0.56550000000000011</v>
      </c>
      <c r="EN20" s="131" t="str">
        <f t="shared" si="11"/>
        <v>N/A</v>
      </c>
      <c r="EO20" s="131">
        <f t="shared" si="12"/>
        <v>0.39989999999999998</v>
      </c>
      <c r="EP20" s="131">
        <f t="shared" si="133"/>
        <v>0.54074074074074074</v>
      </c>
      <c r="EQ20" s="131" t="str">
        <f t="shared" si="134"/>
        <v>N/A</v>
      </c>
      <c r="ER20" s="131" t="str">
        <f>IF(DQ20="N/A","N/A",IF(DQ20="PMC","PMC",IF(DQ20="PMPF","PMPF",((1+DQ20)*(1-BO20)/(1-CP20))-1)))</f>
        <v>N/A</v>
      </c>
      <c r="ES20" s="131" t="str">
        <f t="shared" si="135"/>
        <v>N/A</v>
      </c>
      <c r="ET20" s="131">
        <f t="shared" si="136"/>
        <v>0.82149565217391318</v>
      </c>
      <c r="EU20" s="131">
        <f t="shared" si="137"/>
        <v>0.90486153846153816</v>
      </c>
      <c r="EV20" s="131" t="str">
        <f t="shared" si="138"/>
        <v>N/A</v>
      </c>
      <c r="EW20" s="131" t="str">
        <f t="shared" si="139"/>
        <v>N/A</v>
      </c>
      <c r="EX20" s="131" t="str">
        <f t="shared" si="140"/>
        <v>N/A</v>
      </c>
      <c r="EY20" s="131">
        <f t="shared" si="141"/>
        <v>0.84863614457831327</v>
      </c>
      <c r="EZ20" s="131" t="str">
        <f t="shared" si="142"/>
        <v>N/A</v>
      </c>
      <c r="FA20" s="131" t="str">
        <f t="shared" si="143"/>
        <v>N/A</v>
      </c>
      <c r="FB20" s="131">
        <f t="shared" si="144"/>
        <v>0.78431219512195116</v>
      </c>
      <c r="FC20" s="131" t="str">
        <f t="shared" si="145"/>
        <v>N/A</v>
      </c>
      <c r="FD20" s="132">
        <f t="shared" si="146"/>
        <v>0.15624999999999989</v>
      </c>
      <c r="FE20" s="132">
        <f t="shared" si="147"/>
        <v>0.18229166666666663</v>
      </c>
      <c r="FF20" s="132">
        <f t="shared" si="148"/>
        <v>0.16666666666666663</v>
      </c>
      <c r="FG20" s="132">
        <f t="shared" si="149"/>
        <v>0.14583333333333326</v>
      </c>
      <c r="FH20" s="132">
        <f t="shared" si="150"/>
        <v>0.17187499999999989</v>
      </c>
      <c r="FI20" s="132">
        <f t="shared" si="151"/>
        <v>0.16666666666666663</v>
      </c>
      <c r="FJ20" s="132">
        <f t="shared" si="152"/>
        <v>0.16666666666666663</v>
      </c>
      <c r="FK20" s="132">
        <f t="shared" si="153"/>
        <v>0.13541666666666663</v>
      </c>
      <c r="FL20" s="132">
        <f t="shared" si="154"/>
        <v>0.15624999999999989</v>
      </c>
      <c r="FM20" s="132">
        <f t="shared" si="155"/>
        <v>0.19791666666666663</v>
      </c>
      <c r="FN20" s="132">
        <f t="shared" si="156"/>
        <v>0</v>
      </c>
      <c r="FO20" s="132">
        <f t="shared" si="157"/>
        <v>0.13541666666666663</v>
      </c>
      <c r="FP20" s="132">
        <f t="shared" si="158"/>
        <v>0.13541666666666663</v>
      </c>
      <c r="FQ20" s="132">
        <f t="shared" si="159"/>
        <v>0.15624999999999989</v>
      </c>
      <c r="FR20" s="132">
        <f t="shared" si="160"/>
        <v>0.16666666666666663</v>
      </c>
      <c r="FS20" s="132">
        <f t="shared" si="161"/>
        <v>0.17187499999999989</v>
      </c>
      <c r="FT20" s="132">
        <f t="shared" si="162"/>
        <v>0.19270833333333326</v>
      </c>
      <c r="FU20" s="132">
        <f t="shared" si="163"/>
        <v>0.16145833333333337</v>
      </c>
      <c r="FV20" s="132">
        <f t="shared" si="164"/>
        <v>0.18749999999999989</v>
      </c>
      <c r="FW20" s="132">
        <f t="shared" si="165"/>
        <v>0.16666666666666663</v>
      </c>
      <c r="FX20" s="132">
        <f t="shared" si="166"/>
        <v>0.16145833333333337</v>
      </c>
      <c r="FY20" s="132">
        <f t="shared" si="167"/>
        <v>0.16666666666666663</v>
      </c>
      <c r="FZ20" s="132">
        <f t="shared" si="168"/>
        <v>0.13541666666666663</v>
      </c>
      <c r="GA20" s="132">
        <f t="shared" si="169"/>
        <v>0.13541666666666663</v>
      </c>
      <c r="GB20" s="132">
        <f t="shared" si="170"/>
        <v>0.16666666666666663</v>
      </c>
      <c r="GC20" s="132">
        <f t="shared" si="171"/>
        <v>0.14583333333333326</v>
      </c>
      <c r="GD20" s="132">
        <f t="shared" si="172"/>
        <v>0.16666666666666663</v>
      </c>
      <c r="GE20" s="100">
        <f>VLOOKUP($C20,'Preços 18%'!$B:$G,6,0)*IF($M20="Positiva",HLOOKUP(Y20,'Fatores PF (não CMED)'!$B$3:$P$15,MATCH("POSITIVA - POSITIVA",'Fatores PF (não CMED)'!$B$3:$B$15,0),0),IF($M20="Negativa",HLOOKUP(Y20,'Fatores PF (não CMED)'!$B$3:$P$15,MATCH("NEGATIVA - NEGATIVA",'Fatores PF (não CMED)'!$B$3:$B$15,0),0),IF($M20="Neutra",HLOOKUP(Y20,'Fatores PF (não CMED)'!$B$3:$P$15,MATCH("NEUTRA - NEUTRA",'Fatores PF (não CMED)'!$B$3:$B$15,0),0),"")))</f>
        <v>88.697824050000008</v>
      </c>
      <c r="GF20" s="100" t="e">
        <f>VLOOKUP($C20,'Preços 18%'!$B:$G,6,0)*IF($M20="Positiva",HLOOKUP(Z20,'Fatores PF (não CMED)'!$B$3:$P$15,MATCH("POSITIVA - POSITIVA",'Fatores PF (não CMED)'!$B$3:$B$15,0),0),IF($M20="Negativa",HLOOKUP(Z20,'Fatores PF (não CMED)'!$B$3:$P$15,MATCH("NEGATIVA - NEGATIVA",'Fatores PF (não CMED)'!$B$3:$B$15,0),0),IF($M20="Neutra",HLOOKUP(Z20,'Fatores PF (não CMED)'!$B$3:$P$15,MATCH("NEUTRA - NEUTRA",'Fatores PF (não CMED)'!$B$3:$B$15,0),0),"")))</f>
        <v>#N/A</v>
      </c>
      <c r="GG20" s="100">
        <f>VLOOKUP($C20,'Preços 18%'!$B:$G,6,0)*IF($M20="Positiva",HLOOKUP(AA20,'Fatores PF (não CMED)'!$B$3:$P$15,MATCH("POSITIVA - POSITIVA",'Fatores PF (não CMED)'!$B$3:$B$15,0),0),IF($M20="Negativa",HLOOKUP(AA20,'Fatores PF (não CMED)'!$B$3:$P$15,MATCH("NEGATIVA - NEGATIVA",'Fatores PF (não CMED)'!$B$3:$B$15,0),0),IF($M20="Neutra",HLOOKUP(AA20,'Fatores PF (não CMED)'!$B$3:$P$15,MATCH("NEUTRA - NEUTRA",'Fatores PF (não CMED)'!$B$3:$B$15,0),0),"")))</f>
        <v>89.981852400000008</v>
      </c>
      <c r="GH20" s="100">
        <f>VLOOKUP($C20,'Preços 18%'!$B:$G,6,0)*IF($M20="Positiva",HLOOKUP(AB20,'Fatores PF (não CMED)'!$B$3:$P$15,MATCH("POSITIVA - POSITIVA",'Fatores PF (não CMED)'!$B$3:$B$15,0),0),IF($M20="Negativa",HLOOKUP(AB20,'Fatores PF (não CMED)'!$B$3:$P$15,MATCH("NEGATIVA - NEGATIVA",'Fatores PF (não CMED)'!$B$3:$B$15,0),0),IF($M20="Neutra",HLOOKUP(AB20,'Fatores PF (não CMED)'!$B$3:$P$15,MATCH("NEUTRA - NEUTRA",'Fatores PF (não CMED)'!$B$3:$B$15,0),0),"")))</f>
        <v>87.45</v>
      </c>
      <c r="GI20" s="100">
        <f>VLOOKUP($C20,'Preços 18%'!$B:$G,6,0)*IF($M20="Positiva",HLOOKUP(AC20,'Fatores PF (não CMED)'!$B$3:$P$15,MATCH("POSITIVA - POSITIVA",'Fatores PF (não CMED)'!$B$3:$B$15,0),0),IF($M20="Negativa",HLOOKUP(AC20,'Fatores PF (não CMED)'!$B$3:$P$15,MATCH("NEGATIVA - NEGATIVA",'Fatores PF (não CMED)'!$B$3:$B$15,0),0),IF($M20="Neutra",HLOOKUP(AC20,'Fatores PF (não CMED)'!$B$3:$P$15,MATCH("NEUTRA - NEUTRA",'Fatores PF (não CMED)'!$B$3:$B$15,0),0),"")))</f>
        <v>90.637916810042825</v>
      </c>
      <c r="GJ20" s="100">
        <f>VLOOKUP($C20,'Preços 18%'!$B:$G,6,0)*IF($M20="Positiva",HLOOKUP(AD20,'Fatores PF (não CMED)'!$B$3:$P$15,MATCH("POSITIVA - POSITIVA",'Fatores PF (não CMED)'!$B$3:$B$15,0),0),IF($M20="Negativa",HLOOKUP(AD20,'Fatores PF (não CMED)'!$B$3:$P$15,MATCH("NEGATIVA - NEGATIVA",'Fatores PF (não CMED)'!$B$3:$B$15,0),0),IF($M20="Neutra",HLOOKUP(AD20,'Fatores PF (não CMED)'!$B$3:$P$15,MATCH("NEUTRA - NEUTRA",'Fatores PF (não CMED)'!$B$3:$B$15,0),0),"")))</f>
        <v>89.981852400000008</v>
      </c>
      <c r="GK20" s="100">
        <f>VLOOKUP($C20,'Preços 18%'!$B:$G,6,0)*IF($M20="Positiva",HLOOKUP(AE20,'Fatores PF (não CMED)'!$B$3:$P$15,MATCH("POSITIVA - POSITIVA",'Fatores PF (não CMED)'!$B$3:$B$15,0),0),IF($M20="Negativa",HLOOKUP(AE20,'Fatores PF (não CMED)'!$B$3:$P$15,MATCH("NEGATIVA - NEGATIVA",'Fatores PF (não CMED)'!$B$3:$B$15,0),0),IF($M20="Neutra",HLOOKUP(AE20,'Fatores PF (não CMED)'!$B$3:$P$15,MATCH("NEUTRA - NEUTRA",'Fatores PF (não CMED)'!$B$3:$B$15,0),0),"")))</f>
        <v>89.981852400000008</v>
      </c>
      <c r="GL20" s="100">
        <f>VLOOKUP($C20,'Preços 18%'!$B:$G,6,0)*IF($M20="Positiva",HLOOKUP(AF20,'Fatores PF (não CMED)'!$B$3:$P$15,MATCH("POSITIVA - POSITIVA",'Fatores PF (não CMED)'!$B$3:$B$15,0),0),IF($M20="Negativa",HLOOKUP(AF20,'Fatores PF (não CMED)'!$B$3:$P$15,MATCH("NEGATIVA - NEGATIVA",'Fatores PF (não CMED)'!$B$3:$B$15,0),0),IF($M20="Neutra",HLOOKUP(AF20,'Fatores PF (não CMED)'!$B$3:$P$15,MATCH("NEUTRA - NEUTRA",'Fatores PF (não CMED)'!$B$3:$B$15,0),0),"")))</f>
        <v>86.236893600000002</v>
      </c>
      <c r="GM20" s="100">
        <f>VLOOKUP($C20,'Preços 18%'!$B:$G,6,0)*IF($M20="Positiva",HLOOKUP(AG20,'Fatores PF (não CMED)'!$B$3:$P$15,MATCH("POSITIVA - POSITIVA",'Fatores PF (não CMED)'!$B$3:$B$15,0),0),IF($M20="Negativa",HLOOKUP(AG20,'Fatores PF (não CMED)'!$B$3:$P$15,MATCH("NEGATIVA - NEGATIVA",'Fatores PF (não CMED)'!$B$3:$B$15,0),0),IF($M20="Neutra",HLOOKUP(AG20,'Fatores PF (não CMED)'!$B$3:$P$15,MATCH("NEUTRA - NEUTRA",'Fatores PF (não CMED)'!$B$3:$B$15,0),0),"")))</f>
        <v>88.697824050000008</v>
      </c>
      <c r="GN20" s="100">
        <f>VLOOKUP($C20,'Preços 18%'!$B:$G,6,0)*IF($M20="Positiva",HLOOKUP(AH20,'Fatores PF (não CMED)'!$B$3:$P$15,MATCH("POSITIVA - POSITIVA",'Fatores PF (não CMED)'!$B$3:$B$15,0),0),IF($M20="Negativa",HLOOKUP(AH20,'Fatores PF (não CMED)'!$B$3:$P$15,MATCH("NEGATIVA - NEGATIVA",'Fatores PF (não CMED)'!$B$3:$B$15,0),0),IF($M20="Neutra",HLOOKUP(AH20,'Fatores PF (não CMED)'!$B$3:$P$15,MATCH("NEUTRA - NEUTRA",'Fatores PF (não CMED)'!$B$3:$B$15,0),0),"")))</f>
        <v>94.067603850000012</v>
      </c>
      <c r="GO20" s="100">
        <f>VLOOKUP($C20,'Preços 18%'!$B:$G,6,0)*IF($M20="Positiva",HLOOKUP(AI20,'Fatores PF (não CMED)'!$B$3:$P$15,MATCH("POSITIVA - POSITIVA",'Fatores PF (não CMED)'!$B$3:$B$15,0),0),IF($M20="Negativa",HLOOKUP(AI20,'Fatores PF (não CMED)'!$B$3:$P$15,MATCH("NEGATIVA - NEGATIVA",'Fatores PF (não CMED)'!$B$3:$B$15,0),0),IF($M20="Neutra",HLOOKUP(AI20,'Fatores PF (não CMED)'!$B$3:$P$15,MATCH("NEUTRA - NEUTRA",'Fatores PF (não CMED)'!$B$3:$B$15,0),0),"")))</f>
        <v>87.45</v>
      </c>
      <c r="GP20" s="100">
        <f>VLOOKUP($C20,'Preços 18%'!$B:$G,6,0)*IF($M20="Positiva",HLOOKUP(AJ20,'Fatores PF (não CMED)'!$B$3:$P$15,MATCH("POSITIVA - POSITIVA",'Fatores PF (não CMED)'!$B$3:$B$15,0),0),IF($M20="Negativa",HLOOKUP(AJ20,'Fatores PF (não CMED)'!$B$3:$P$15,MATCH("NEGATIVA - NEGATIVA",'Fatores PF (não CMED)'!$B$3:$B$15,0),0),IF($M20="Neutra",HLOOKUP(AJ20,'Fatores PF (não CMED)'!$B$3:$P$15,MATCH("NEUTRA - NEUTRA",'Fatores PF (não CMED)'!$B$3:$B$15,0),0),"")))</f>
        <v>86.236893600000002</v>
      </c>
      <c r="GQ20" s="100">
        <f>VLOOKUP($C20,'Preços 18%'!$B:$G,6,0)*IF($M20="Positiva",HLOOKUP(AK20,'Fatores PF (não CMED)'!$B$3:$P$15,MATCH("POSITIVA - POSITIVA",'Fatores PF (não CMED)'!$B$3:$B$15,0),0),IF($M20="Negativa",HLOOKUP(AK20,'Fatores PF (não CMED)'!$B$3:$P$15,MATCH("NEGATIVA - NEGATIVA",'Fatores PF (não CMED)'!$B$3:$B$15,0),0),IF($M20="Neutra",HLOOKUP(AK20,'Fatores PF (não CMED)'!$B$3:$P$15,MATCH("NEUTRA - NEUTRA",'Fatores PF (não CMED)'!$B$3:$B$15,0),0),"")))</f>
        <v>86.236893600000002</v>
      </c>
      <c r="GR20" s="100">
        <f>VLOOKUP($C20,'Preços 18%'!$B:$G,6,0)*IF($M20="Positiva",HLOOKUP(AL20,'Fatores PF (não CMED)'!$B$3:$P$15,MATCH("POSITIVA - POSITIVA",'Fatores PF (não CMED)'!$B$3:$B$15,0),0),IF($M20="Negativa",HLOOKUP(AL20,'Fatores PF (não CMED)'!$B$3:$P$15,MATCH("NEGATIVA - NEGATIVA",'Fatores PF (não CMED)'!$B$3:$B$15,0),0),IF($M20="Neutra",HLOOKUP(AL20,'Fatores PF (não CMED)'!$B$3:$P$15,MATCH("NEUTRA - NEUTRA",'Fatores PF (não CMED)'!$B$3:$B$15,0),0),"")))</f>
        <v>88.697824050000008</v>
      </c>
      <c r="GS20" s="100">
        <f>VLOOKUP($C20,'Preços 18%'!$B:$G,6,0)*IF($M20="Positiva",HLOOKUP(AM20,'Fatores PF (não CMED)'!$B$3:$P$15,MATCH("POSITIVA - POSITIVA",'Fatores PF (não CMED)'!$B$3:$B$15,0),0),IF($M20="Negativa",HLOOKUP(AM20,'Fatores PF (não CMED)'!$B$3:$P$15,MATCH("NEGATIVA - NEGATIVA",'Fatores PF (não CMED)'!$B$3:$B$15,0),0),IF($M20="Neutra",HLOOKUP(AM20,'Fatores PF (não CMED)'!$B$3:$P$15,MATCH("NEUTRA - NEUTRA",'Fatores PF (não CMED)'!$B$3:$B$15,0),0),"")))</f>
        <v>89.981852400000008</v>
      </c>
      <c r="GT20" s="100">
        <f>VLOOKUP($C20,'Preços 18%'!$B:$G,6,0)*IF($M20="Positiva",HLOOKUP(AN20,'Fatores PF (não CMED)'!$B$3:$P$15,MATCH("POSITIVA - POSITIVA",'Fatores PF (não CMED)'!$B$3:$B$15,0),0),IF($M20="Negativa",HLOOKUP(AN20,'Fatores PF (não CMED)'!$B$3:$P$15,MATCH("NEGATIVA - NEGATIVA",'Fatores PF (não CMED)'!$B$3:$B$15,0),0),IF($M20="Neutra",HLOOKUP(AN20,'Fatores PF (não CMED)'!$B$3:$P$15,MATCH("NEUTRA - NEUTRA",'Fatores PF (não CMED)'!$B$3:$B$15,0),0),"")))</f>
        <v>90.637916810042825</v>
      </c>
      <c r="GU20" s="100">
        <f>VLOOKUP($C20,'Preços 18%'!$B:$G,6,0)*IF($M20="Positiva",HLOOKUP(AO20,'Fatores PF (não CMED)'!$B$3:$P$15,MATCH("POSITIVA - POSITIVA",'Fatores PF (não CMED)'!$B$3:$B$15,0),0),IF($M20="Negativa",HLOOKUP(AO20,'Fatores PF (não CMED)'!$B$3:$P$15,MATCH("NEGATIVA - NEGATIVA",'Fatores PF (não CMED)'!$B$3:$B$15,0),0),IF($M20="Neutra",HLOOKUP(AO20,'Fatores PF (não CMED)'!$B$3:$P$15,MATCH("NEUTRA - NEUTRA",'Fatores PF (não CMED)'!$B$3:$B$15,0),0),"")))</f>
        <v>93.361007850000007</v>
      </c>
      <c r="GV20" s="100">
        <f>VLOOKUP($C20,'Preços 18%'!$B:$G,6,0)*IF($M20="Positiva",HLOOKUP(AP20,'Fatores PF (não CMED)'!$B$3:$P$15,MATCH("POSITIVA - POSITIVA",'Fatores PF (não CMED)'!$B$3:$B$15,0),0),IF($M20="Negativa",HLOOKUP(AP20,'Fatores PF (não CMED)'!$B$3:$P$15,MATCH("NEGATIVA - NEGATIVA",'Fatores PF (não CMED)'!$B$3:$B$15,0),0),IF($M20="Neutra",HLOOKUP(AP20,'Fatores PF (não CMED)'!$B$3:$P$15,MATCH("NEUTRA - NEUTRA",'Fatores PF (não CMED)'!$B$3:$B$15,0),0),"")))</f>
        <v>89.335159650000008</v>
      </c>
      <c r="GW20" s="100">
        <f>VLOOKUP($C20,'Preços 18%'!$B:$G,6,0)*IF($M20="Positiva",HLOOKUP(AQ20,'Fatores PF (não CMED)'!$B$3:$P$15,MATCH("POSITIVA - POSITIVA",'Fatores PF (não CMED)'!$B$3:$B$15,0),0),IF($M20="Negativa",HLOOKUP(AQ20,'Fatores PF (não CMED)'!$B$3:$P$15,MATCH("NEGATIVA - NEGATIVA",'Fatores PF (não CMED)'!$B$3:$B$15,0),0),IF($M20="Neutra",HLOOKUP(AQ20,'Fatores PF (não CMED)'!$B$3:$P$15,MATCH("NEUTRA - NEUTRA",'Fatores PF (não CMED)'!$B$3:$B$15,0),0),"")))</f>
        <v>92.664993300000006</v>
      </c>
      <c r="GX20" s="100">
        <f>VLOOKUP($C20,'Preços 18%'!$B:$G,6,0)*IF($M20="Positiva",HLOOKUP(AR20,'Fatores PF (não CMED)'!$B$3:$P$15,MATCH("POSITIVA - POSITIVA",'Fatores PF (não CMED)'!$B$3:$B$15,0),0),IF($M20="Negativa",HLOOKUP(AR20,'Fatores PF (não CMED)'!$B$3:$P$15,MATCH("NEGATIVA - NEGATIVA",'Fatores PF (não CMED)'!$B$3:$B$15,0),0),IF($M20="Neutra",HLOOKUP(AR20,'Fatores PF (não CMED)'!$B$3:$P$15,MATCH("NEUTRA - NEUTRA",'Fatores PF (não CMED)'!$B$3:$B$15,0),0),"")))</f>
        <v>89.981852400000008</v>
      </c>
      <c r="GY20" s="100">
        <f>VLOOKUP($C20,'Preços 18%'!$B:$G,6,0)*IF($M20="Positiva",HLOOKUP(AS20,'Fatores PF (não CMED)'!$B$3:$P$15,MATCH("POSITIVA - POSITIVA",'Fatores PF (não CMED)'!$B$3:$B$15,0),0),IF($M20="Negativa",HLOOKUP(AS20,'Fatores PF (não CMED)'!$B$3:$P$15,MATCH("NEGATIVA - NEGATIVA",'Fatores PF (não CMED)'!$B$3:$B$15,0),0),IF($M20="Neutra",HLOOKUP(AS20,'Fatores PF (não CMED)'!$B$3:$P$15,MATCH("NEUTRA - NEUTRA",'Fatores PF (não CMED)'!$B$3:$B$15,0),0),"")))</f>
        <v>89.335159650000008</v>
      </c>
      <c r="GZ20" s="100">
        <f>VLOOKUP($C20,'Preços 18%'!$B:$G,6,0)*IF($M20="Positiva",HLOOKUP(AT20,'Fatores PF (não CMED)'!$B$3:$P$15,MATCH("POSITIVA - POSITIVA",'Fatores PF (não CMED)'!$B$3:$B$15,0),0),IF($M20="Negativa",HLOOKUP(AT20,'Fatores PF (não CMED)'!$B$3:$P$15,MATCH("NEGATIVA - NEGATIVA",'Fatores PF (não CMED)'!$B$3:$B$15,0),0),IF($M20="Neutra",HLOOKUP(AT20,'Fatores PF (não CMED)'!$B$3:$P$15,MATCH("NEUTRA - NEUTRA",'Fatores PF (não CMED)'!$B$3:$B$15,0),0),"")))</f>
        <v>89.981852400000008</v>
      </c>
      <c r="HA20" s="100">
        <f>VLOOKUP($C20,'Preços 18%'!$B:$G,6,0)*IF($M20="Positiva",HLOOKUP(AU20,'Fatores PF (não CMED)'!$B$3:$P$15,MATCH("POSITIVA - POSITIVA",'Fatores PF (não CMED)'!$B$3:$B$15,0),0),IF($M20="Negativa",HLOOKUP(AU20,'Fatores PF (não CMED)'!$B$3:$P$15,MATCH("NEGATIVA - NEGATIVA",'Fatores PF (não CMED)'!$B$3:$B$15,0),0),IF($M20="Neutra",HLOOKUP(AU20,'Fatores PF (não CMED)'!$B$3:$P$15,MATCH("NEUTRA - NEUTRA",'Fatores PF (não CMED)'!$B$3:$B$15,0),0),"")))</f>
        <v>86.236893600000002</v>
      </c>
      <c r="HB20" s="100">
        <f>VLOOKUP($C20,'Preços 18%'!$B:$G,6,0)*IF($M20="Positiva",HLOOKUP(AV20,'Fatores PF (não CMED)'!$B$3:$P$15,MATCH("POSITIVA - POSITIVA",'Fatores PF (não CMED)'!$B$3:$B$15,0),0),IF($M20="Negativa",HLOOKUP(AV20,'Fatores PF (não CMED)'!$B$3:$P$15,MATCH("NEGATIVA - NEGATIVA",'Fatores PF (não CMED)'!$B$3:$B$15,0),0),IF($M20="Neutra",HLOOKUP(AV20,'Fatores PF (não CMED)'!$B$3:$P$15,MATCH("NEUTRA - NEUTRA",'Fatores PF (não CMED)'!$B$3:$B$15,0),0),"")))</f>
        <v>86.236893600000002</v>
      </c>
      <c r="HC20" s="100">
        <f>VLOOKUP($C20,'Preços 18%'!$B:$G,6,0)*IF($M20="Positiva",HLOOKUP(AW20,'Fatores PF (não CMED)'!$B$3:$P$15,MATCH("POSITIVA - POSITIVA",'Fatores PF (não CMED)'!$B$3:$B$15,0),0),IF($M20="Negativa",HLOOKUP(AW20,'Fatores PF (não CMED)'!$B$3:$P$15,MATCH("NEGATIVA - NEGATIVA",'Fatores PF (não CMED)'!$B$3:$B$15,0),0),IF($M20="Neutra",HLOOKUP(AW20,'Fatores PF (não CMED)'!$B$3:$P$15,MATCH("NEUTRA - NEUTRA",'Fatores PF (não CMED)'!$B$3:$B$15,0),0),"")))</f>
        <v>89.981852400000008</v>
      </c>
      <c r="HD20" s="100">
        <f>VLOOKUP($C20,'Preços 18%'!$B:$G,6,0)*IF($M20="Positiva",HLOOKUP(AX20,'Fatores PF (não CMED)'!$B$3:$P$15,MATCH("POSITIVA - POSITIVA",'Fatores PF (não CMED)'!$B$3:$B$15,0),0),IF($M20="Negativa",HLOOKUP(AX20,'Fatores PF (não CMED)'!$B$3:$P$15,MATCH("NEGATIVA - NEGATIVA",'Fatores PF (não CMED)'!$B$3:$B$15,0),0),IF($M20="Neutra",HLOOKUP(AX20,'Fatores PF (não CMED)'!$B$3:$P$15,MATCH("NEUTRA - NEUTRA",'Fatores PF (não CMED)'!$B$3:$B$15,0),0),"")))</f>
        <v>87.45</v>
      </c>
      <c r="HE20" s="100">
        <f>VLOOKUP($C20,'Preços 18%'!$B:$G,6,0)*IF($M20="Positiva",HLOOKUP(AY20,'Fatores PF (não CMED)'!$B$3:$P$15,MATCH("POSITIVA - POSITIVA",'Fatores PF (não CMED)'!$B$3:$B$15,0),0),IF($M20="Negativa",HLOOKUP(AY20,'Fatores PF (não CMED)'!$B$3:$P$15,MATCH("NEGATIVA - NEGATIVA",'Fatores PF (não CMED)'!$B$3:$B$15,0),0),IF($M20="Neutra",HLOOKUP(AY20,'Fatores PF (não CMED)'!$B$3:$P$15,MATCH("NEUTRA - NEUTRA",'Fatores PF (não CMED)'!$B$3:$B$15,0),0),"")))</f>
        <v>89.981852400000008</v>
      </c>
      <c r="HF20" s="100" t="s">
        <v>369</v>
      </c>
      <c r="HG20" s="100" t="s">
        <v>369</v>
      </c>
      <c r="HH20" s="100" t="s">
        <v>369</v>
      </c>
      <c r="HI20" s="100" t="s">
        <v>369</v>
      </c>
      <c r="HJ20" s="100" t="s">
        <v>369</v>
      </c>
      <c r="HK20" s="100" t="s">
        <v>369</v>
      </c>
      <c r="HL20" s="100" t="s">
        <v>369</v>
      </c>
      <c r="HM20" s="100" t="s">
        <v>369</v>
      </c>
      <c r="HN20" s="100" t="s">
        <v>369</v>
      </c>
      <c r="HO20" s="100" t="s">
        <v>369</v>
      </c>
      <c r="HP20" s="100" t="s">
        <v>369</v>
      </c>
      <c r="HQ20" s="100" t="s">
        <v>369</v>
      </c>
      <c r="HR20" s="100" t="s">
        <v>369</v>
      </c>
      <c r="HS20" s="100" t="s">
        <v>369</v>
      </c>
      <c r="HT20" s="100" t="s">
        <v>369</v>
      </c>
      <c r="HU20" s="100" t="s">
        <v>369</v>
      </c>
      <c r="HV20" s="100" t="s">
        <v>369</v>
      </c>
      <c r="HW20" s="100" t="s">
        <v>369</v>
      </c>
      <c r="HX20" s="100" t="s">
        <v>369</v>
      </c>
      <c r="HY20" s="100" t="s">
        <v>369</v>
      </c>
      <c r="HZ20" s="100" t="s">
        <v>369</v>
      </c>
      <c r="IA20" s="100" t="s">
        <v>369</v>
      </c>
      <c r="IB20" s="100" t="s">
        <v>369</v>
      </c>
      <c r="IC20" s="100" t="s">
        <v>369</v>
      </c>
      <c r="ID20" s="100" t="s">
        <v>369</v>
      </c>
      <c r="IE20" s="100" t="s">
        <v>369</v>
      </c>
      <c r="IF20" s="100" t="s">
        <v>369</v>
      </c>
      <c r="IG20" s="132">
        <f t="shared" si="100"/>
        <v>0.13541666666666663</v>
      </c>
      <c r="IH20" s="132">
        <f t="shared" si="17"/>
        <v>0.14583333333333326</v>
      </c>
      <c r="II20" s="132">
        <f t="shared" si="17"/>
        <v>0.15624999999999989</v>
      </c>
      <c r="IJ20" s="132">
        <f t="shared" si="17"/>
        <v>0.16145833333333337</v>
      </c>
      <c r="IK20" s="132">
        <f t="shared" si="17"/>
        <v>0.16666666666666663</v>
      </c>
      <c r="IL20" s="132">
        <f t="shared" si="17"/>
        <v>0.17187499999999989</v>
      </c>
      <c r="IM20" s="132">
        <f t="shared" si="17"/>
        <v>0.18749999999999989</v>
      </c>
      <c r="IN20" s="132">
        <f t="shared" si="17"/>
        <v>0.19270833333333326</v>
      </c>
      <c r="IO20" s="132">
        <f t="shared" si="17"/>
        <v>0.19791666666666663</v>
      </c>
      <c r="IP20" s="132">
        <f t="shared" si="101"/>
        <v>0.15624999999999989</v>
      </c>
      <c r="IQ20" s="132">
        <f t="shared" si="102"/>
        <v>0</v>
      </c>
      <c r="IR20" s="132">
        <f t="shared" si="103"/>
        <v>0.14583333333333326</v>
      </c>
      <c r="IS20" s="132">
        <f t="shared" si="17"/>
        <v>0.14583333333333326</v>
      </c>
      <c r="IT20" s="132">
        <f t="shared" si="17"/>
        <v>0.15624999999999989</v>
      </c>
      <c r="IU20" s="132">
        <f t="shared" si="17"/>
        <v>0.16145833333333337</v>
      </c>
      <c r="IV20" s="132">
        <f t="shared" si="17"/>
        <v>0.16666666666666663</v>
      </c>
      <c r="IW20" s="100">
        <f>VLOOKUP($C20,'Preços 18%'!$B:$G,6,0)*IF($M20="Positiva",HLOOKUP(IW$5,'Fatores PF (não CMED)'!$B$3:$P$15,MATCH("POSITIVA - POSITIVA",'Fatores PF (não CMED)'!$B$3:$B$15,0),0),IF($M20="Negativa",HLOOKUP(IW$5,'Fatores PF (não CMED)'!$B$3:$P$15,MATCH("NEGATIVA - NEGATIVA",'Fatores PF (não CMED)'!$B$3:$B$15,0),0),IF($M20="Neutra",HLOOKUP(IW$5,'Fatores PF (não CMED)'!$B$3:$P$15,MATCH("NEUTRA - NEUTRA",'Fatores PF (não CMED)'!$B$3:$B$15,0),0),"")))</f>
        <v>69.786324300000004</v>
      </c>
      <c r="IX20" s="100">
        <f>VLOOKUP($C20,'Preços 18%'!$B:$G,6,0)*IF($M20="Positiva",HLOOKUP(IX$5,'Fatores PF (não CMED)'!$B$3:$P$15,MATCH("POSITIVA - POSITIVA",'Fatores PF (não CMED)'!$B$3:$B$15,0),0),IF($M20="Negativa",HLOOKUP(IX$5,'Fatores PF (não CMED)'!$B$3:$P$15,MATCH("NEGATIVA - NEGATIVA",'Fatores PF (não CMED)'!$B$3:$B$15,0),0),IF($M20="Neutra",HLOOKUP(IX$5,'Fatores PF (não CMED)'!$B$3:$P$15,MATCH("NEUTRA - NEUTRA",'Fatores PF (não CMED)'!$B$3:$B$15,0),0),"")))</f>
        <v>80.644203750000003</v>
      </c>
      <c r="IY20" s="100">
        <f>VLOOKUP($C20,'Preços 18%'!$B:$G,6,0)*IF($M20="Positiva",HLOOKUP(IY$5,'Fatores PF (não CMED)'!$B$3:$P$15,MATCH("POSITIVA - POSITIVA",'Fatores PF (não CMED)'!$B$3:$B$15,0),0),IF($M20="Negativa",HLOOKUP(IY$5,'Fatores PF (não CMED)'!$B$3:$P$15,MATCH("NEGATIVA - NEGATIVA",'Fatores PF (não CMED)'!$B$3:$B$15,0),0),IF($M20="Neutra",HLOOKUP(IY$5,'Fatores PF (não CMED)'!$B$3:$P$15,MATCH("NEUTRA - NEUTRA",'Fatores PF (não CMED)'!$B$3:$B$15,0),0),"")))</f>
        <v>86.236893600000002</v>
      </c>
      <c r="IZ20" s="100">
        <f>VLOOKUP($C20,'Preços 18%'!$B:$G,6,0)*IF($M20="Positiva",HLOOKUP(IZ$5,'Fatores PF (não CMED)'!$B$3:$P$15,MATCH("POSITIVA - POSITIVA",'Fatores PF (não CMED)'!$B$3:$B$15,0),0),IF($M20="Negativa",HLOOKUP(IZ$5,'Fatores PF (não CMED)'!$B$3:$P$15,MATCH("NEGATIVA - NEGATIVA",'Fatores PF (não CMED)'!$B$3:$B$15,0),0),IF($M20="Neutra",HLOOKUP(IZ$5,'Fatores PF (não CMED)'!$B$3:$P$15,MATCH("NEUTRA - NEUTRA",'Fatores PF (não CMED)'!$B$3:$B$15,0),0),"")))</f>
        <v>86.839161750000002</v>
      </c>
      <c r="JA20" s="100">
        <f>VLOOKUP($C20,'Preços 18%'!$B:$G,6,0)*IF($M20="Positiva",HLOOKUP(JA$5,'Fatores PF (não CMED)'!$B$3:$P$15,MATCH("POSITIVA - POSITIVA",'Fatores PF (não CMED)'!$B$3:$B$15,0),0),IF($M20="Negativa",HLOOKUP(JA$5,'Fatores PF (não CMED)'!$B$3:$P$15,MATCH("NEGATIVA - NEGATIVA",'Fatores PF (não CMED)'!$B$3:$B$15,0),0),IF($M20="Neutra",HLOOKUP(JA$5,'Fatores PF (não CMED)'!$B$3:$P$15,MATCH("NEUTRA - NEUTRA",'Fatores PF (não CMED)'!$B$3:$B$15,0),0),"")))</f>
        <v>87.45</v>
      </c>
      <c r="JB20" s="100">
        <f>VLOOKUP($C20,'Preços 18%'!$B:$G,6,0)*IF($M20="Positiva",HLOOKUP(JB$5,'Fatores PF (não CMED)'!$B$3:$P$15,MATCH("POSITIVA - POSITIVA",'Fatores PF (não CMED)'!$B$3:$B$15,0),0),IF($M20="Negativa",HLOOKUP(JB$5,'Fatores PF (não CMED)'!$B$3:$P$15,MATCH("NEGATIVA - NEGATIVA",'Fatores PF (não CMED)'!$B$3:$B$15,0),0),IF($M20="Neutra",HLOOKUP(JB$5,'Fatores PF (não CMED)'!$B$3:$P$15,MATCH("NEUTRA - NEUTRA",'Fatores PF (não CMED)'!$B$3:$B$15,0),0),"")))</f>
        <v>88.697824050000008</v>
      </c>
      <c r="JC20" s="100">
        <f>VLOOKUP($C20,'Preços 18%'!$B:$G,6,0)*IF($M20="Positiva",HLOOKUP(JC$5,'Fatores PF (não CMED)'!$B$3:$P$15,MATCH("POSITIVA - POSITIVA",'Fatores PF (não CMED)'!$B$3:$B$15,0),0),IF($M20="Negativa",HLOOKUP(JC$5,'Fatores PF (não CMED)'!$B$3:$P$15,MATCH("NEGATIVA - NEGATIVA",'Fatores PF (não CMED)'!$B$3:$B$15,0),0),IF($M20="Neutra",HLOOKUP(JC$5,'Fatores PF (não CMED)'!$B$3:$P$15,MATCH("NEUTRA - NEUTRA",'Fatores PF (não CMED)'!$B$3:$B$15,0),0),"")))</f>
        <v>89.335159650000008</v>
      </c>
      <c r="JD20" s="100">
        <f>VLOOKUP($C20,'Preços 18%'!$B:$G,6,0)*IF($M20="Positiva",HLOOKUP(JD$5,'Fatores PF (não CMED)'!$B$3:$P$15,MATCH("POSITIVA - POSITIVA",'Fatores PF (não CMED)'!$B$3:$B$15,0),0),IF($M20="Negativa",HLOOKUP(JD$5,'Fatores PF (não CMED)'!$B$3:$P$15,MATCH("NEGATIVA - NEGATIVA",'Fatores PF (não CMED)'!$B$3:$B$15,0),0),IF($M20="Neutra",HLOOKUP(JD$5,'Fatores PF (não CMED)'!$B$3:$P$15,MATCH("NEUTRA - NEUTRA",'Fatores PF (não CMED)'!$B$3:$B$15,0),0),"")))</f>
        <v>89.981852400000008</v>
      </c>
      <c r="JE20" s="100">
        <f>VLOOKUP($C20,'Preços 18%'!$B:$G,6,0)*IF($M20="Positiva",HLOOKUP(JE$5,'Fatores PF (não CMED)'!$B$3:$P$15,MATCH("POSITIVA - POSITIVA",'Fatores PF (não CMED)'!$B$3:$B$15,0),0),IF($M20="Negativa",HLOOKUP(JE$5,'Fatores PF (não CMED)'!$B$3:$P$15,MATCH("NEGATIVA - NEGATIVA",'Fatores PF (não CMED)'!$B$3:$B$15,0),0),IF($M20="Neutra",HLOOKUP(JE$5,'Fatores PF (não CMED)'!$B$3:$P$15,MATCH("NEUTRA - NEUTRA",'Fatores PF (não CMED)'!$B$3:$B$15,0),0),"")))</f>
        <v>90.637916810042825</v>
      </c>
      <c r="JF20" s="100">
        <f>VLOOKUP($C20,'Preços 18%'!$B:$G,6,0)*IF($M20="Positiva",HLOOKUP(JF$5,'Fatores PF (não CMED)'!$B$3:$P$15,MATCH("POSITIVA - POSITIVA",'Fatores PF (não CMED)'!$B$3:$B$15,0),0),IF($M20="Negativa",HLOOKUP(JF$5,'Fatores PF (não CMED)'!$B$3:$P$15,MATCH("NEGATIVA - NEGATIVA",'Fatores PF (não CMED)'!$B$3:$B$15,0),0),IF($M20="Neutra",HLOOKUP(JF$5,'Fatores PF (não CMED)'!$B$3:$P$15,MATCH("NEUTRA - NEUTRA",'Fatores PF (não CMED)'!$B$3:$B$15,0),0),"")))</f>
        <v>91.303659150000016</v>
      </c>
      <c r="JG20" s="100">
        <f>VLOOKUP($C20,'Preços 18%'!$B:$G,6,0)*IF($M20="Positiva",HLOOKUP(JG$5,'Fatores PF (não CMED)'!$B$3:$P$15,MATCH("POSITIVA - POSITIVA",'Fatores PF (não CMED)'!$B$3:$B$15,0),0),IF($M20="Negativa",HLOOKUP(JG$5,'Fatores PF (não CMED)'!$B$3:$P$15,MATCH("NEGATIVA - NEGATIVA",'Fatores PF (não CMED)'!$B$3:$B$15,0),0),IF($M20="Neutra",HLOOKUP(JG$5,'Fatores PF (não CMED)'!$B$3:$P$15,MATCH("NEUTRA - NEUTRA",'Fatores PF (não CMED)'!$B$3:$B$15,0),0),"")))</f>
        <v>92.664993300000006</v>
      </c>
      <c r="JH20" s="100">
        <f>VLOOKUP($C20,'Preços 18%'!$B:$G,6,0)*IF($M20="Positiva",HLOOKUP(JH$5,'Fatores PF (não CMED)'!$B$3:$P$15,MATCH("POSITIVA - POSITIVA",'Fatores PF (não CMED)'!$B$3:$B$15,0),0),IF($M20="Negativa",HLOOKUP(JH$5,'Fatores PF (não CMED)'!$B$3:$P$15,MATCH("NEGATIVA - NEGATIVA",'Fatores PF (não CMED)'!$B$3:$B$15,0),0),IF($M20="Neutra",HLOOKUP(JH$5,'Fatores PF (não CMED)'!$B$3:$P$15,MATCH("NEUTRA - NEUTRA",'Fatores PF (não CMED)'!$B$3:$B$15,0),0),"")))</f>
        <v>93.361007850000007</v>
      </c>
      <c r="JI20" s="100">
        <f>VLOOKUP($C20,'Preços 18%'!$B:$G,6,0)*IF($M20="Positiva",HLOOKUP(JI$5,'Fatores PF (não CMED)'!$B$3:$P$15,MATCH("POSITIVA - POSITIVA",'Fatores PF (não CMED)'!$B$3:$B$15,0),0),IF($M20="Negativa",HLOOKUP(JI$5,'Fatores PF (não CMED)'!$B$3:$P$15,MATCH("NEGATIVA - NEGATIVA",'Fatores PF (não CMED)'!$B$3:$B$15,0),0),IF($M20="Neutra",HLOOKUP(JI$5,'Fatores PF (não CMED)'!$B$3:$P$15,MATCH("NEUTRA - NEUTRA",'Fatores PF (não CMED)'!$B$3:$B$15,0),0),"")))</f>
        <v>94.067603850000012</v>
      </c>
      <c r="JJ20" s="100">
        <f>VLOOKUP($C20,'Preços 18%'!$B:$G,6,0)*IF($M20="Positiva",HLOOKUP(JJ$5,'Fatores PF (não CMED)'!$B$3:$P$15,MATCH("POSITIVA - POSITIVA",'Fatores PF (não CMED)'!$B$3:$B$15,0),0),IF($M20="Negativa",HLOOKUP(JJ$5,'Fatores PF (não CMED)'!$B$3:$P$15,MATCH("NEGATIVA - POSITIVA",'Fatores PF (não CMED)'!$B$3:$B$15,0),0),IF($M20="Neutra",HLOOKUP(JJ$5,'Fatores PF (não CMED)'!$B$3:$P$15,MATCH("NEUTRA - POSITIVA",'Fatores PF (não CMED)'!$B$3:$B$15,0),0),"")))</f>
        <v>70.805903850000007</v>
      </c>
      <c r="JK20" s="100">
        <f>VLOOKUP($C20,'Preços 18%'!$B:$G,6,0)*IF($M20="Positiva",HLOOKUP(JK$5,'Fatores PF (não CMED)'!$B$3:$P$15,MATCH("POSITIVA - POSITIVA",'Fatores PF (não CMED)'!$B$3:$B$15,0),0),IF($M20="Negativa",HLOOKUP(JK$5,'Fatores PF (não CMED)'!$B$3:$P$15,MATCH("NEGATIVA - POSITIVA",'Fatores PF (não CMED)'!$B$3:$B$15,0),0),IF($M20="Neutra",HLOOKUP(JK$5,'Fatores PF (não CMED)'!$B$3:$P$15,MATCH("NEUTRA - POSITIVA",'Fatores PF (não CMED)'!$B$3:$B$15,0),0),"")))</f>
        <v>75.071277600000002</v>
      </c>
      <c r="JL20" s="100">
        <f>VLOOKUP($C20,'Preços 18%'!$B:$G,6,0)*IF($M20="Positiva",HLOOKUP(JL$5,'Fatores PF (não CMED)'!$B$3:$P$15,MATCH("POSITIVA - POSITIVA",'Fatores PF (não CMED)'!$B$3:$B$15,0),0),IF($M20="Negativa",HLOOKUP(JL$5,'Fatores PF (não CMED)'!$B$3:$P$15,MATCH("NEGATIVA - POSITIVA",'Fatores PF (não CMED)'!$B$3:$B$15,0),0),IF($M20="Neutra",HLOOKUP(JL$5,'Fatores PF (não CMED)'!$B$3:$P$15,MATCH("NEUTRA - POSITIVA",'Fatores PF (não CMED)'!$B$3:$B$15,0),0),"")))</f>
        <v>75.526279950000003</v>
      </c>
      <c r="JM20" s="100">
        <f>VLOOKUP($C20,'Preços 18%'!$B:$G,6,0)*IF($M20="Positiva",HLOOKUP(JM$5,'Fatores PF (não CMED)'!$B$3:$P$15,MATCH("POSITIVA - POSITIVA",'Fatores PF (não CMED)'!$B$3:$B$15,0),0),IF($M20="Negativa",HLOOKUP(JM$5,'Fatores PF (não CMED)'!$B$3:$P$15,MATCH("NEGATIVA - POSITIVA",'Fatores PF (não CMED)'!$B$3:$B$15,0),0),IF($M20="Neutra",HLOOKUP(JM$5,'Fatores PF (não CMED)'!$B$3:$P$15,MATCH("NEUTRA - POSITIVA",'Fatores PF (não CMED)'!$B$3:$B$15,0),0),"")))</f>
        <v>75.986791650000001</v>
      </c>
      <c r="JN20" s="100">
        <f>VLOOKUP($C20,'Preços 18%'!$B:$G,6,0)*IF($M20="Positiva",HLOOKUP(JN$5,'Fatores PF (não CMED)'!$B$3:$P$15,MATCH("POSITIVA - POSITIVA",'Fatores PF (não CMED)'!$B$3:$B$15,0),0),IF($M20="Negativa",HLOOKUP(JN$5,'Fatores PF (não CMED)'!$B$3:$P$15,MATCH("NEGATIVA - POSITIVA",'Fatores PF (não CMED)'!$B$3:$B$15,0),0),IF($M20="Neutra",HLOOKUP(JN$5,'Fatores PF (não CMED)'!$B$3:$P$15,MATCH("NEUTRA - POSITIVA",'Fatores PF (não CMED)'!$B$3:$B$15,0),0),"")))</f>
        <v>76.924955249999996</v>
      </c>
      <c r="JO20" s="100">
        <f>VLOOKUP($C20,'Preços 18%'!$B:$G,6,0)*IF($M20="Positiva",HLOOKUP(JO$5,'Fatores PF (não CMED)'!$B$3:$P$15,MATCH("POSITIVA - POSITIVA",'Fatores PF (não CMED)'!$B$3:$B$15,0),0),IF($M20="Negativa",HLOOKUP(JO$5,'Fatores PF (não CMED)'!$B$3:$P$15,MATCH("NEGATIVA - POSITIVA",'Fatores PF (não CMED)'!$B$3:$B$15,0),0),IF($M20="Neutra",HLOOKUP(JO$5,'Fatores PF (não CMED)'!$B$3:$P$15,MATCH("NEUTRA - POSITIVA",'Fatores PF (não CMED)'!$B$3:$B$15,0),0),"")))</f>
        <v>77.402694600000004</v>
      </c>
      <c r="JP20" s="100">
        <f>VLOOKUP($C20,'Preços 18%'!$B:$G,6,0)*IF($M20="Positiva",HLOOKUP(JP$5,'Fatores PF (não CMED)'!$B$3:$P$15,MATCH("POSITIVA - POSITIVA",'Fatores PF (não CMED)'!$B$3:$B$15,0),0),IF($M20="Negativa",HLOOKUP(JP$5,'Fatores PF (não CMED)'!$B$3:$P$15,MATCH("NEGATIVA - POSITIVA",'Fatores PF (não CMED)'!$B$3:$B$15,0),0),IF($M20="Neutra",HLOOKUP(JP$5,'Fatores PF (não CMED)'!$B$3:$P$15,MATCH("NEUTRA - POSITIVA",'Fatores PF (não CMED)'!$B$3:$B$15,0),0),"")))</f>
        <v>77.886468000000008</v>
      </c>
      <c r="JQ20" s="100">
        <f>VLOOKUP($C20,'Preços 18%'!$B:$G,6,0)*IF($M20="Positiva",HLOOKUP(JQ$5,'Fatores PF (não CMED)'!$B$3:$P$15,MATCH("POSITIVA - POSITIVA",'Fatores PF (não CMED)'!$B$3:$B$15,0),0),IF($M20="Negativa",HLOOKUP(JQ$5,'Fatores PF (não CMED)'!$B$3:$P$15,MATCH("NEGATIVA - POSITIVA",'Fatores PF (não CMED)'!$B$3:$B$15,0),0),IF($M20="Neutra",HLOOKUP(JQ$5,'Fatores PF (não CMED)'!$B$3:$P$15,MATCH("NEUTRA - POSITIVA",'Fatores PF (não CMED)'!$B$3:$B$15,0),0),"")))</f>
        <v>78.872379300000006</v>
      </c>
      <c r="JR20" s="100">
        <f>VLOOKUP($C20,'Preços 18%'!$B:$G,6,0)*IF($M20="Positiva",HLOOKUP(JR$5,'Fatores PF (não CMED)'!$B$3:$P$15,MATCH("POSITIVA - POSITIVA",'Fatores PF (não CMED)'!$B$3:$B$15,0),0),IF($M20="Negativa",HLOOKUP(JR$5,'Fatores PF (não CMED)'!$B$3:$P$15,MATCH("NEGATIVA - POSITIVA",'Fatores PF (não CMED)'!$B$3:$B$15,0),0),IF($M20="Neutra",HLOOKUP(JR$5,'Fatores PF (não CMED)'!$B$3:$P$15,MATCH("NEUTRA - POSITIVA",'Fatores PF (não CMED)'!$B$3:$B$15,0),0),"")))</f>
        <v>79.883563649999999</v>
      </c>
      <c r="JS20" s="100" t="s">
        <v>369</v>
      </c>
      <c r="JT20" s="100" t="s">
        <v>369</v>
      </c>
      <c r="JU20" s="100" t="s">
        <v>369</v>
      </c>
      <c r="JV20" s="100" t="s">
        <v>369</v>
      </c>
      <c r="JW20" s="100" t="s">
        <v>369</v>
      </c>
      <c r="JX20" s="100" t="s">
        <v>369</v>
      </c>
      <c r="JY20" s="100" t="s">
        <v>369</v>
      </c>
      <c r="JZ20" s="100" t="s">
        <v>369</v>
      </c>
      <c r="KA20" s="100" t="s">
        <v>369</v>
      </c>
      <c r="KB20" s="100" t="s">
        <v>369</v>
      </c>
      <c r="KC20" s="100" t="s">
        <v>369</v>
      </c>
      <c r="KD20" s="100" t="s">
        <v>369</v>
      </c>
      <c r="KE20" s="100" t="s">
        <v>369</v>
      </c>
      <c r="KF20" s="100" t="s">
        <v>369</v>
      </c>
      <c r="KG20" s="100" t="s">
        <v>369</v>
      </c>
      <c r="KH20" s="100" t="s">
        <v>369</v>
      </c>
      <c r="KI20" s="100" t="s">
        <v>369</v>
      </c>
      <c r="KJ20" s="100" t="s">
        <v>369</v>
      </c>
      <c r="KK20" s="100" t="s">
        <v>369</v>
      </c>
      <c r="KL20" s="100" t="s">
        <v>369</v>
      </c>
      <c r="KM20" s="100" t="s">
        <v>369</v>
      </c>
      <c r="KN20" s="100" t="s">
        <v>369</v>
      </c>
      <c r="KO20" s="132" t="str">
        <f>IF(HLOOKUP(VLOOKUP(LEFT(KO$5,2),'%ICMS'!$B:$K,9,0),$IG$4:$IR$34,MATCH($C20,$C$4:$C$34,0),0)=FD20,"",FD20)</f>
        <v/>
      </c>
      <c r="KP20" s="132">
        <f>IF(HLOOKUP(VLOOKUP(LEFT(KP$5,2),'%ICMS'!$B:$K,9,0),$IG$4:$IR$34,MATCH($C20,$C$4:$C$34,0),0)=FE20,"",FE20)</f>
        <v>0.18229166666666663</v>
      </c>
      <c r="KQ20" s="132" t="str">
        <f>IF(HLOOKUP(VLOOKUP(LEFT(KQ$5,2),'%ICMS'!$B:$K,9,0),$IG$4:$IR$34,MATCH($C20,$C$4:$C$34,0),0)=FF20,"",FF20)</f>
        <v/>
      </c>
      <c r="KR20" s="132" t="str">
        <f>IF(HLOOKUP(VLOOKUP(LEFT(KR$5,2),'%ICMS'!$B:$K,9,0),$IG$4:$IR$34,MATCH($C20,$C$4:$C$34,0),0)=FG20,"",FG20)</f>
        <v/>
      </c>
      <c r="KS20" s="132" t="str">
        <f>IF(HLOOKUP(VLOOKUP(LEFT(KS$5,2),'%ICMS'!$B:$K,9,0),$IG$4:$IR$34,MATCH($C20,$C$4:$C$34,0),0)=FH20,"",FH20)</f>
        <v/>
      </c>
      <c r="KT20" s="132" t="str">
        <f>IF(HLOOKUP(VLOOKUP(LEFT(KT$5,2),'%ICMS'!$B:$K,9,0),$IG$4:$IR$34,MATCH($C20,$C$4:$C$34,0),0)=FI20,"",FI20)</f>
        <v/>
      </c>
      <c r="KU20" s="132">
        <f>IF(HLOOKUP(VLOOKUP(LEFT(KU$5,2),'%ICMS'!$B:$K,9,0),$IG$4:$IR$34,MATCH($C20,$C$4:$C$34,0),0)=FJ20,"",FJ20)</f>
        <v>0.16666666666666663</v>
      </c>
      <c r="KV20" s="132" t="str">
        <f>IF(HLOOKUP(VLOOKUP(LEFT(KV$5,2),'%ICMS'!$B:$K,9,0),$IG$4:$IR$34,MATCH($C20,$C$4:$C$34,0),0)=FK20,"",FK20)</f>
        <v/>
      </c>
      <c r="KW20" s="132" t="str">
        <f>IF(HLOOKUP(VLOOKUP(LEFT(KW$5,2),'%ICMS'!$B:$K,9,0),$IG$4:$IR$34,MATCH($C20,$C$4:$C$34,0),0)=FL20,"",FL20)</f>
        <v/>
      </c>
      <c r="KX20" s="132" t="str">
        <f>IF(HLOOKUP(VLOOKUP(LEFT(KX$5,2),'%ICMS'!$B:$K,9,0),$IG$4:$IR$34,MATCH($C20,$C$4:$C$34,0),0)=FM20,"",FM20)</f>
        <v/>
      </c>
      <c r="KY20" s="132" t="str">
        <f>IF(HLOOKUP(VLOOKUP(LEFT(KY$5,2),'%ICMS'!$B:$K,9,0),$IG$4:$IR$34,MATCH($C20,$C$4:$C$34,0),0)=FN20,"",FN20)</f>
        <v/>
      </c>
      <c r="KZ20" s="132" t="str">
        <f>IF(HLOOKUP(VLOOKUP(LEFT(KZ$5,2),'%ICMS'!$B:$K,9,0),$IG$4:$IR$34,MATCH($C20,$C$4:$C$34,0),0)=FO20,"",FO20)</f>
        <v/>
      </c>
      <c r="LA20" s="132" t="str">
        <f>IF(HLOOKUP(VLOOKUP(LEFT(LA$5,2),'%ICMS'!$B:$K,9,0),$IG$4:$IR$34,MATCH($C20,$C$4:$C$34,0),0)=FP20,"",FP20)</f>
        <v/>
      </c>
      <c r="LB20" s="132" t="str">
        <f>IF(HLOOKUP(VLOOKUP(LEFT(LB$5,2),'%ICMS'!$B:$K,9,0),$IG$4:$IR$34,MATCH($C20,$C$4:$C$34,0),0)=FQ20,"",FQ20)</f>
        <v/>
      </c>
      <c r="LC20" s="132" t="str">
        <f>IF(HLOOKUP(VLOOKUP(LEFT(LC$5,2),'%ICMS'!$B:$K,9,0),$IG$4:$IR$34,MATCH($C20,$C$4:$C$34,0),0)=FR20,"",FR20)</f>
        <v/>
      </c>
      <c r="LD20" s="132" t="str">
        <f>IF(HLOOKUP(VLOOKUP(LEFT(LD$5,2),'%ICMS'!$B:$K,9,0),$IG$4:$IR$34,MATCH($C20,$C$4:$C$34,0),0)=FS20,"",FS20)</f>
        <v/>
      </c>
      <c r="LE20" s="132" t="str">
        <f>IF(HLOOKUP(VLOOKUP(LEFT(LE$5,2),'%ICMS'!$B:$K,9,0),$IG$4:$IR$34,MATCH($C20,$C$4:$C$34,0),0)=FT20,"",FT20)</f>
        <v/>
      </c>
      <c r="LF20" s="132" t="str">
        <f>IF(HLOOKUP(VLOOKUP(LEFT(LF$5,2),'%ICMS'!$B:$K,9,0),$IG$4:$IR$34,MATCH($C20,$C$4:$C$34,0),0)=FU20,"",FU20)</f>
        <v/>
      </c>
      <c r="LG20" s="132" t="str">
        <f>IF(HLOOKUP(VLOOKUP(LEFT(LG$5,2),'%ICMS'!$B:$K,9,0),$IG$4:$IR$34,MATCH($C20,$C$4:$C$34,0),0)=FV20,"",FV20)</f>
        <v/>
      </c>
      <c r="LH20" s="132" t="str">
        <f>IF(HLOOKUP(VLOOKUP(LEFT(LH$5,2),'%ICMS'!$B:$K,9,0),$IG$4:$IR$34,MATCH($C20,$C$4:$C$34,0),0)=FW20,"",FW20)</f>
        <v/>
      </c>
      <c r="LI20" s="132" t="str">
        <f>IF(HLOOKUP(VLOOKUP(LEFT(LI$5,2),'%ICMS'!$B:$K,9,0),$IG$4:$IR$34,MATCH($C20,$C$4:$C$34,0),0)=FX20,"",FX20)</f>
        <v/>
      </c>
      <c r="LJ20" s="132" t="str">
        <f>IF(HLOOKUP(VLOOKUP(LEFT(LJ$5,2),'%ICMS'!$B:$K,9,0),$IG$4:$IR$34,MATCH($C20,$C$4:$C$34,0),0)=FY20,"",FY20)</f>
        <v/>
      </c>
      <c r="LK20" s="132" t="str">
        <f>IF(HLOOKUP(VLOOKUP(LEFT(LK$5,2),'%ICMS'!$B:$K,9,0),$IG$4:$IR$34,MATCH($C20,$C$4:$C$34,0),0)=FZ20,"",FZ20)</f>
        <v/>
      </c>
      <c r="LL20" s="132" t="str">
        <f>IF(HLOOKUP(VLOOKUP(LEFT(LL$5,2),'%ICMS'!$B:$K,9,0),$IG$4:$IR$34,MATCH($C20,$C$4:$C$34,0),0)=GA20,"",GA20)</f>
        <v/>
      </c>
      <c r="LM20" s="132" t="str">
        <f>IF(HLOOKUP(VLOOKUP(LEFT(LM$5,2),'%ICMS'!$B:$K,9,0),$IG$4:$IR$34,MATCH($C20,$C$4:$C$34,0),0)=GB20,"",GB20)</f>
        <v/>
      </c>
      <c r="LN20" s="132" t="str">
        <f>IF(HLOOKUP(VLOOKUP(LEFT(LN$5,2),'%ICMS'!$B:$K,9,0),$IG$4:$IR$34,MATCH($C20,$C$4:$C$34,0),0)=GC20,"",GC20)</f>
        <v/>
      </c>
      <c r="LO20" s="132" t="str">
        <f>IFERROR(IF(AND(VLOOKUP(LEFT(LO$5,2),'%ICMS'!$B$2:$I$29,8,0)=AY20,HLOOKUP(AY20,$IG$5:$IO$34,MATCH($C20,$C$5:$C$34,0),0)=GD20),"",GD20),GD20)</f>
        <v/>
      </c>
      <c r="LP20" s="100" t="str">
        <f>IF(VLOOKUP(LEFT($LP$5,2),'%ICMS'!$B$2:$I$29,8,0)=Y20,"",GE20)</f>
        <v/>
      </c>
      <c r="LQ20" s="100" t="e">
        <f>IF(VLOOKUP(LEFT($LQ$5,2),'%ICMS'!$B$2:$I$29,8,0)=Z20,"",GF20)</f>
        <v>#N/A</v>
      </c>
      <c r="LR20" s="100" t="str">
        <f>IF(VLOOKUP(LEFT($LR$5,2),'%ICMS'!$B$2:$I$29,8,0)=AA20,"",GG20)</f>
        <v/>
      </c>
      <c r="LS20" s="100" t="str">
        <f>IF(VLOOKUP(LEFT($LS$5,2),'%ICMS'!$B$2:$I$29,8,0)=AB20,"",GH20)</f>
        <v/>
      </c>
      <c r="LT20" s="100" t="str">
        <f>IF(VLOOKUP(LEFT($LT$5,2),'%ICMS'!$B$2:$I$29,8,0)=AC20,"",GI20)</f>
        <v/>
      </c>
      <c r="LU20" s="100" t="str">
        <f>IF(VLOOKUP(LEFT($LU$5,2),'%ICMS'!$B$2:$I$29,8,0)=AD20,"",GJ20)</f>
        <v/>
      </c>
      <c r="LV20" s="100">
        <f>IF(VLOOKUP(LEFT($LV$5,2),'%ICMS'!$B$2:$I$29,8,0)=AE20,"",GK20)</f>
        <v>89.981852400000008</v>
      </c>
      <c r="LW20" s="100" t="str">
        <f>IF(VLOOKUP(LEFT($LW$5,2),'%ICMS'!$B$2:$I$29,8,0)=AF20,"",GL20)</f>
        <v/>
      </c>
      <c r="LX20" s="100" t="str">
        <f>IF(VLOOKUP(LEFT($LX$5,2),'%ICMS'!$B$2:$I$29,8,0)=AG20,"",GM20)</f>
        <v/>
      </c>
      <c r="LY20" s="100" t="str">
        <f>IF(VLOOKUP(LEFT($LY$5,2),'%ICMS'!$B$2:$I$29,8,0)=AH20,"",GN20)</f>
        <v/>
      </c>
      <c r="LZ20" s="100" t="str">
        <f>IF(VLOOKUP(LEFT($LZ$5,2),'%ICMS'!$B$2:$I$29,8,0)=AI20,"",GO20)</f>
        <v/>
      </c>
      <c r="MA20" s="100" t="str">
        <f>IF(VLOOKUP(LEFT($MA$5,2),'%ICMS'!$B$2:$I$29,8,0)=AJ20,"",GP20)</f>
        <v/>
      </c>
      <c r="MB20" s="100" t="str">
        <f>IF(VLOOKUP(LEFT($MB$5,2),'%ICMS'!$B$2:$I$29,8,0)=AK20,"",GQ20)</f>
        <v/>
      </c>
      <c r="MC20" s="100" t="str">
        <f>IF(VLOOKUP(LEFT($MC$5,2),'%ICMS'!$B$2:$I$29,8,0)=AL20,"",GR20)</f>
        <v/>
      </c>
      <c r="MD20" s="100" t="str">
        <f>IF(VLOOKUP(LEFT($MD$5,2),'%ICMS'!$B$2:$I$29,8,0)=AM20,"",GS20)</f>
        <v/>
      </c>
      <c r="ME20" s="100" t="str">
        <f>IF(VLOOKUP(LEFT($ME$5,2),'%ICMS'!$B$2:$I$29,8,0)=AN20,"",GT20)</f>
        <v/>
      </c>
      <c r="MF20" s="100" t="str">
        <f>IF(VLOOKUP(LEFT($MF$5,2),'%ICMS'!$B$2:$I$29,8,0)=AO20,"",GU20)</f>
        <v/>
      </c>
      <c r="MG20" s="100" t="str">
        <f>IF(VLOOKUP(LEFT($MG$5,2),'%ICMS'!$B$2:$I$29,8,0)=AP20,"",GV20)</f>
        <v/>
      </c>
      <c r="MH20" s="100" t="str">
        <f>IF(VLOOKUP(LEFT($MH$5,2),'%ICMS'!$B$2:$I$29,8,0)=AQ20,"",GW20)</f>
        <v/>
      </c>
      <c r="MI20" s="100" t="str">
        <f>IF(VLOOKUP(LEFT($MI$5,2),'%ICMS'!$B$2:$I$29,8,0)=AR20,"",GX20)</f>
        <v/>
      </c>
      <c r="MJ20" s="100" t="str">
        <f>IF(VLOOKUP(LEFT($MJ$5,2),'%ICMS'!$B$2:$I$29,8,0)=AS20,"",GY20)</f>
        <v/>
      </c>
      <c r="MK20" s="100" t="str">
        <f>IF(VLOOKUP(LEFT($MK$5,2),'%ICMS'!$B$2:$I$29,8,0)=AT20,"",GZ20)</f>
        <v/>
      </c>
      <c r="ML20" s="100" t="str">
        <f>IF(VLOOKUP(LEFT($ML$5,2),'%ICMS'!$B$2:$I$29,8,0)=AU20,"",HA20)</f>
        <v/>
      </c>
      <c r="MM20" s="100" t="str">
        <f>IF(VLOOKUP(LEFT($MM$5,2),'%ICMS'!$B$2:$I$29,8,0)=AV20,"",HB20)</f>
        <v/>
      </c>
      <c r="MN20" s="100" t="str">
        <f>IF(VLOOKUP(LEFT($MN$5,2),'%ICMS'!$B$2:$I$29,8,0)=AW20,"",HC20)</f>
        <v/>
      </c>
      <c r="MO20" s="100" t="str">
        <f>IF(VLOOKUP(LEFT($MO$5,2),'%ICMS'!$B$2:$I$29,8,0)=AX20,"",HD20)</f>
        <v/>
      </c>
      <c r="MP20" s="100" t="str">
        <f>IF(VLOOKUP(LEFT($MP$5,2),'%ICMS'!$B$2:$I$29,8,0)=AY20,"",HE20)</f>
        <v/>
      </c>
      <c r="MQ20" s="100" t="str">
        <f>IF(VLOOKUP(LEFT($MQ$5,2),'%ICMS'!$B$2:$I$29,8,0)=Y20,"",HF20)</f>
        <v/>
      </c>
      <c r="MR20" s="100" t="str">
        <f>IF(VLOOKUP(LEFT($MR$5,2),'%ICMS'!$B$2:$I$29,8,0)=Z20,"",HG20)</f>
        <v>N/A</v>
      </c>
      <c r="MS20" s="100" t="str">
        <f>IF(VLOOKUP(LEFT($MS$5,2),'%ICMS'!$B$2:$I$29,8,0)=AA20,"",HH20)</f>
        <v/>
      </c>
      <c r="MT20" s="100" t="str">
        <f>IF(VLOOKUP(LEFT($MT$5,2),'%ICMS'!$B$2:$I$29,8,0)=AB20,"",HI20)</f>
        <v/>
      </c>
      <c r="MU20" s="100" t="str">
        <f>IF(VLOOKUP(LEFT($MU$5,2),'%ICMS'!$B$2:$I$29,8,0)=AC20,"",HJ20)</f>
        <v/>
      </c>
      <c r="MV20" s="100" t="str">
        <f>IF(VLOOKUP(LEFT($MV$5,2),'%ICMS'!$B$2:$I$29,8,0)=AD20,"",HK20)</f>
        <v/>
      </c>
      <c r="MW20" s="100" t="str">
        <f>IF(VLOOKUP(LEFT($MW$5,2),'%ICMS'!$B$2:$I$29,8,0)=AE20,"",HL20)</f>
        <v>N/A</v>
      </c>
      <c r="MX20" s="100" t="str">
        <f>IF(VLOOKUP(LEFT($MX$5,2),'%ICMS'!$B$2:$I$29,8,0)=AF20,"",HM20)</f>
        <v/>
      </c>
      <c r="MY20" s="100" t="str">
        <f>IF(VLOOKUP(LEFT($MY$5,2),'%ICMS'!$B$2:$I$29,8,0)=AG20,"",HN20)</f>
        <v/>
      </c>
      <c r="MZ20" s="100" t="str">
        <f>IF(VLOOKUP(LEFT($MZ$5,2),'%ICMS'!$B$2:$I$29,8,0)=AH20,"",HO20)</f>
        <v/>
      </c>
      <c r="NA20" s="100" t="str">
        <f>IF(VLOOKUP(LEFT($NA$5,2),'%ICMS'!$B$2:$I$29,8,0)=AI20,"",HP20)</f>
        <v/>
      </c>
      <c r="NB20" s="100" t="str">
        <f>IF(VLOOKUP(LEFT($NB$5,2),'%ICMS'!$B$2:$I$29,8,0)=AJ20,"",HQ20)</f>
        <v/>
      </c>
      <c r="NC20" s="100" t="str">
        <f>IF(VLOOKUP(LEFT($NC$5,2),'%ICMS'!$B$2:$I$29,8,0)=AK20,"",HR20)</f>
        <v/>
      </c>
      <c r="ND20" s="100" t="str">
        <f>IF(VLOOKUP(LEFT($ND$5,2),'%ICMS'!$B$2:$I$29,8,0)=AL20,"",HS20)</f>
        <v/>
      </c>
      <c r="NE20" s="100" t="str">
        <f>IF(VLOOKUP(LEFT($NE$5,2),'%ICMS'!$B$2:$I$29,8,0)=AM20,"",HT20)</f>
        <v/>
      </c>
      <c r="NF20" s="100" t="str">
        <f>IF(VLOOKUP(LEFT($NF$5,2),'%ICMS'!$B$2:$I$29,8,0)=AN20,"",HU20)</f>
        <v/>
      </c>
      <c r="NG20" s="100" t="str">
        <f>IF(VLOOKUP(LEFT($NG$5,2),'%ICMS'!$B$2:$I$29,8,0)=AO20,"",HV20)</f>
        <v/>
      </c>
      <c r="NH20" s="100" t="str">
        <f>IF(VLOOKUP(LEFT($NH$5,2),'%ICMS'!$B$2:$I$29,8,0)=AP20,"",HW20)</f>
        <v/>
      </c>
      <c r="NI20" s="100" t="str">
        <f>IF(VLOOKUP(LEFT($NI$5,2),'%ICMS'!$B$2:$I$29,8,0)=AQ20,"",HX20)</f>
        <v/>
      </c>
      <c r="NJ20" s="100" t="str">
        <f>IF(VLOOKUP(LEFT($NJ$5,2),'%ICMS'!$B$2:$I$29,8,0)=AR20,"",HY20)</f>
        <v/>
      </c>
      <c r="NK20" s="100" t="str">
        <f>IF(VLOOKUP(LEFT($NK$5,2),'%ICMS'!$B$2:$I$29,8,0)=AS20,"",HZ20)</f>
        <v/>
      </c>
      <c r="NL20" s="100" t="str">
        <f>IF(VLOOKUP(LEFT($NL$5,2),'%ICMS'!$B$2:$I$29,8,0)=AT20,"",IA20)</f>
        <v/>
      </c>
      <c r="NM20" s="100" t="str">
        <f>IF(VLOOKUP(LEFT($NM$5,2),'%ICMS'!$B$2:$I$29,8,0)=AU20,"",IB20)</f>
        <v/>
      </c>
      <c r="NN20" s="100" t="str">
        <f>IF(VLOOKUP(LEFT($NN$5,2),'%ICMS'!$B$2:$I$29,8,0)=AV20,"",IC20)</f>
        <v/>
      </c>
      <c r="NO20" s="100" t="str">
        <f>IF(FB20="PMPF",U20,IF(VLOOKUP(LEFT($NO$5,2),'%ICMS'!$B$2:$I$29,8,0)=AW20,"",ID20))</f>
        <v/>
      </c>
      <c r="NP20" s="100" t="str">
        <f>IF(VLOOKUP(LEFT($NP$5,2),'%ICMS'!$B$2:$I$29,8,0)=AX20,"",IE20)</f>
        <v/>
      </c>
      <c r="NQ20" s="100" t="str">
        <f>IF(VLOOKUP(LEFT($NQ$5,2),'%ICMS'!$B$2:$I$29,8,0)=AY20,"",IF20)</f>
        <v/>
      </c>
      <c r="NT20" s="131">
        <v>0.08</v>
      </c>
      <c r="NU20" s="100">
        <f t="shared" si="18"/>
        <v>68.851685918812507</v>
      </c>
      <c r="NV20" s="100" t="e">
        <f t="shared" si="19"/>
        <v>#N/A</v>
      </c>
      <c r="NW20" s="100">
        <f t="shared" si="20"/>
        <v>68.986086840000013</v>
      </c>
      <c r="NX20" s="100">
        <f t="shared" si="21"/>
        <v>68.721125000000001</v>
      </c>
      <c r="NY20" s="100">
        <f t="shared" si="22"/>
        <v>69.054762869651384</v>
      </c>
      <c r="NZ20" s="100">
        <f t="shared" si="23"/>
        <v>68.986086840000013</v>
      </c>
      <c r="OA20" s="100">
        <f t="shared" si="24"/>
        <v>68.986086840000013</v>
      </c>
      <c r="OB20" s="100">
        <f t="shared" si="25"/>
        <v>68.594262451000006</v>
      </c>
      <c r="OC20" s="100">
        <f t="shared" si="26"/>
        <v>68.851685918812507</v>
      </c>
      <c r="OD20" s="100">
        <f t="shared" si="27"/>
        <v>69.414052674312501</v>
      </c>
      <c r="OE20" s="100">
        <f t="shared" si="28"/>
        <v>80.454000000000008</v>
      </c>
      <c r="OF20" s="100">
        <f t="shared" si="29"/>
        <v>68.594262451000006</v>
      </c>
      <c r="OG20" s="100">
        <f t="shared" si="30"/>
        <v>68.594262451000006</v>
      </c>
      <c r="OH20" s="100">
        <f t="shared" si="31"/>
        <v>68.851685918812507</v>
      </c>
      <c r="OI20" s="100">
        <f t="shared" si="32"/>
        <v>68.986086840000013</v>
      </c>
      <c r="OJ20" s="100">
        <f t="shared" si="33"/>
        <v>69.054762869651384</v>
      </c>
      <c r="OK20" s="100">
        <f t="shared" si="34"/>
        <v>69.339998538593761</v>
      </c>
      <c r="OL20" s="100">
        <f t="shared" si="35"/>
        <v>68.918353371656252</v>
      </c>
      <c r="OM20" s="100">
        <f t="shared" si="36"/>
        <v>69.267082491750017</v>
      </c>
      <c r="ON20" s="100">
        <f t="shared" si="37"/>
        <v>68.986086840000013</v>
      </c>
      <c r="OO20" s="100">
        <f t="shared" si="38"/>
        <v>68.918353371656252</v>
      </c>
      <c r="OP20" s="100">
        <f t="shared" si="39"/>
        <v>68.986086840000013</v>
      </c>
      <c r="OQ20" s="100">
        <f t="shared" si="40"/>
        <v>68.594262451000006</v>
      </c>
      <c r="OR20" s="100">
        <f t="shared" si="41"/>
        <v>68.594262451000006</v>
      </c>
      <c r="OS20" s="100">
        <f t="shared" si="42"/>
        <v>68.986086840000013</v>
      </c>
      <c r="OT20" s="100">
        <f t="shared" si="43"/>
        <v>68.721125000000001</v>
      </c>
      <c r="OU20" s="100">
        <f t="shared" si="44"/>
        <v>68.986086840000013</v>
      </c>
      <c r="OV20" s="100">
        <f t="shared" si="104"/>
        <v>2.2376797923614067</v>
      </c>
      <c r="OW20" s="100" t="e">
        <f t="shared" si="45"/>
        <v>#N/A</v>
      </c>
      <c r="OX20" s="100">
        <f t="shared" si="46"/>
        <v>2.2420478223000004</v>
      </c>
      <c r="OY20" s="100">
        <f t="shared" si="47"/>
        <v>2.2334365625000001</v>
      </c>
      <c r="OZ20" s="100">
        <f t="shared" si="48"/>
        <v>2.24427979326367</v>
      </c>
      <c r="PA20" s="100">
        <f t="shared" si="49"/>
        <v>2.2420478223000004</v>
      </c>
      <c r="PB20" s="100">
        <f t="shared" si="50"/>
        <v>2.2420478223000004</v>
      </c>
      <c r="PC20" s="100">
        <f t="shared" si="51"/>
        <v>2.2293135296575004</v>
      </c>
      <c r="PD20" s="100">
        <f t="shared" si="52"/>
        <v>2.2376797923614067</v>
      </c>
      <c r="PE20" s="100">
        <f t="shared" si="53"/>
        <v>2.2559567119151565</v>
      </c>
      <c r="PF20" s="100">
        <f t="shared" si="54"/>
        <v>2.6147550000000002</v>
      </c>
      <c r="PG20" s="100">
        <f t="shared" si="55"/>
        <v>2.2293135296575004</v>
      </c>
      <c r="PH20" s="100">
        <f t="shared" si="56"/>
        <v>2.2293135296575004</v>
      </c>
      <c r="PI20" s="100">
        <f t="shared" si="57"/>
        <v>2.2376797923614067</v>
      </c>
      <c r="PJ20" s="100">
        <f t="shared" si="58"/>
        <v>2.2420478223000004</v>
      </c>
      <c r="PK20" s="100">
        <f t="shared" si="59"/>
        <v>2.24427979326367</v>
      </c>
      <c r="PL20" s="100">
        <f t="shared" si="60"/>
        <v>2.2535499525042972</v>
      </c>
      <c r="PM20" s="100">
        <f t="shared" si="61"/>
        <v>2.2398464845788282</v>
      </c>
      <c r="PN20" s="100">
        <f t="shared" si="62"/>
        <v>2.2511801809818754</v>
      </c>
      <c r="PO20" s="100">
        <f t="shared" si="63"/>
        <v>2.2420478223000004</v>
      </c>
      <c r="PP20" s="100">
        <f t="shared" si="64"/>
        <v>2.2398464845788282</v>
      </c>
      <c r="PQ20" s="100">
        <f t="shared" si="65"/>
        <v>2.2420478223000004</v>
      </c>
      <c r="PR20" s="100">
        <f t="shared" si="66"/>
        <v>2.2293135296575004</v>
      </c>
      <c r="PS20" s="100">
        <f t="shared" si="67"/>
        <v>2.2293135296575004</v>
      </c>
      <c r="PT20" s="100">
        <f t="shared" si="68"/>
        <v>2.2420478223000004</v>
      </c>
      <c r="PU20" s="100">
        <f t="shared" si="69"/>
        <v>2.2334365625000001</v>
      </c>
      <c r="PV20" s="100">
        <f t="shared" si="70"/>
        <v>2.2420478223000004</v>
      </c>
      <c r="PW20" s="100">
        <f t="shared" si="71"/>
        <v>0</v>
      </c>
      <c r="PX20" s="100">
        <f t="shared" si="72"/>
        <v>0</v>
      </c>
      <c r="PY20" s="100">
        <f t="shared" si="73"/>
        <v>0</v>
      </c>
      <c r="PZ20" s="100">
        <f t="shared" si="74"/>
        <v>16.390196151999998</v>
      </c>
      <c r="QA20" s="100">
        <f t="shared" si="75"/>
        <v>0</v>
      </c>
      <c r="QB20" s="100">
        <f t="shared" si="76"/>
        <v>0</v>
      </c>
      <c r="QC20" s="100">
        <f t="shared" si="77"/>
        <v>0</v>
      </c>
      <c r="QD20" s="100">
        <f t="shared" si="78"/>
        <v>0</v>
      </c>
      <c r="QE20" s="100">
        <f t="shared" si="79"/>
        <v>0</v>
      </c>
      <c r="QF20" s="100">
        <f t="shared" si="80"/>
        <v>0</v>
      </c>
      <c r="QG20" s="100">
        <f t="shared" si="81"/>
        <v>8.9262244714500039</v>
      </c>
      <c r="QH20" s="100">
        <f t="shared" si="82"/>
        <v>0</v>
      </c>
      <c r="QI20" s="100">
        <f t="shared" si="83"/>
        <v>14.111036584564815</v>
      </c>
      <c r="QJ20" s="100">
        <f t="shared" si="84"/>
        <v>18.056686140325969</v>
      </c>
      <c r="QK20" s="100">
        <f t="shared" si="85"/>
        <v>0</v>
      </c>
      <c r="QL20" s="100">
        <f t="shared" si="86"/>
        <v>0</v>
      </c>
      <c r="QM20" s="100">
        <f t="shared" si="87"/>
        <v>0</v>
      </c>
      <c r="QN20" s="100">
        <f t="shared" si="88"/>
        <v>22.518064437791391</v>
      </c>
      <c r="QO20" s="100">
        <f t="shared" si="89"/>
        <v>27.200442030162822</v>
      </c>
      <c r="QP20" s="100">
        <f t="shared" si="90"/>
        <v>0</v>
      </c>
      <c r="QQ20" s="100">
        <f t="shared" si="91"/>
        <v>0</v>
      </c>
      <c r="QR20" s="100">
        <f t="shared" si="92"/>
        <v>0</v>
      </c>
      <c r="QS20" s="100">
        <f t="shared" si="93"/>
        <v>19.51382331780243</v>
      </c>
      <c r="QT20" s="100">
        <f t="shared" si="94"/>
        <v>0</v>
      </c>
      <c r="QU20" s="100">
        <f t="shared" si="95"/>
        <v>0</v>
      </c>
      <c r="QV20" s="100">
        <f t="shared" si="96"/>
        <v>20.040071109189999</v>
      </c>
      <c r="QW20" s="100">
        <f t="shared" si="97"/>
        <v>0</v>
      </c>
      <c r="QX20" s="100">
        <f t="shared" si="105"/>
        <v>71.089365711173912</v>
      </c>
      <c r="QY20" s="100" t="e">
        <f t="shared" si="232"/>
        <v>#N/A</v>
      </c>
      <c r="QZ20" s="100">
        <f t="shared" si="233"/>
        <v>71.228134662300008</v>
      </c>
      <c r="RA20" s="100">
        <f t="shared" si="234"/>
        <v>87.344757714500005</v>
      </c>
      <c r="RB20" s="100">
        <f t="shared" si="235"/>
        <v>71.299042662915056</v>
      </c>
      <c r="RC20" s="100">
        <f t="shared" si="236"/>
        <v>71.228134662300008</v>
      </c>
      <c r="RD20" s="100">
        <f t="shared" si="237"/>
        <v>71.228134662300008</v>
      </c>
      <c r="RE20" s="100">
        <f t="shared" si="238"/>
        <v>70.823575980657509</v>
      </c>
      <c r="RF20" s="100">
        <f t="shared" si="239"/>
        <v>71.089365711173912</v>
      </c>
      <c r="RG20" s="100">
        <f t="shared" si="240"/>
        <v>71.670009386227662</v>
      </c>
      <c r="RH20" s="100">
        <f t="shared" si="241"/>
        <v>91.994979471450009</v>
      </c>
      <c r="RI20" s="100">
        <f t="shared" si="242"/>
        <v>70.823575980657509</v>
      </c>
      <c r="RJ20" s="100">
        <f t="shared" si="243"/>
        <v>84.934612565222324</v>
      </c>
      <c r="RK20" s="100">
        <f t="shared" si="244"/>
        <v>89.146051851499877</v>
      </c>
      <c r="RL20" s="100">
        <f t="shared" si="245"/>
        <v>71.228134662300008</v>
      </c>
      <c r="RM20" s="100">
        <f t="shared" si="246"/>
        <v>71.299042662915056</v>
      </c>
      <c r="RN20" s="100">
        <f t="shared" si="247"/>
        <v>71.593548491098062</v>
      </c>
      <c r="RO20" s="100">
        <f t="shared" si="248"/>
        <v>93.676264294026481</v>
      </c>
      <c r="RP20" s="100">
        <f t="shared" si="249"/>
        <v>98.718704702894712</v>
      </c>
      <c r="RQ20" s="100">
        <f t="shared" si="250"/>
        <v>71.228134662300008</v>
      </c>
      <c r="RR20" s="100">
        <f t="shared" si="251"/>
        <v>71.158199856235086</v>
      </c>
      <c r="RS20" s="100">
        <f t="shared" si="252"/>
        <v>71.228134662300008</v>
      </c>
      <c r="RT20" s="100">
        <f t="shared" si="226"/>
        <v>90.337399298459943</v>
      </c>
      <c r="RU20" s="100">
        <f t="shared" si="227"/>
        <v>70.823575980657509</v>
      </c>
      <c r="RV20" s="100">
        <f t="shared" si="228"/>
        <v>71.228134662300008</v>
      </c>
      <c r="RW20" s="100">
        <f t="shared" si="229"/>
        <v>90.994632671689999</v>
      </c>
      <c r="RX20" s="100">
        <f t="shared" si="230"/>
        <v>71.228134662300008</v>
      </c>
      <c r="RY20" s="100">
        <f t="shared" si="106"/>
        <v>71.845237480500018</v>
      </c>
      <c r="RZ20" s="100" t="e">
        <f t="shared" si="107"/>
        <v>#N/A</v>
      </c>
      <c r="SA20" s="100">
        <f t="shared" si="108"/>
        <v>71.985481920000012</v>
      </c>
      <c r="SB20" s="100">
        <f t="shared" si="109"/>
        <v>71.709000000000003</v>
      </c>
      <c r="SC20" s="100">
        <f t="shared" si="110"/>
        <v>72.057143863984052</v>
      </c>
      <c r="SD20" s="100">
        <f t="shared" si="111"/>
        <v>71.985481920000012</v>
      </c>
      <c r="SE20" s="100">
        <f t="shared" si="112"/>
        <v>71.985481920000012</v>
      </c>
      <c r="SF20" s="100">
        <f t="shared" si="113"/>
        <v>71.576621688000003</v>
      </c>
      <c r="SG20" s="100">
        <f t="shared" si="114"/>
        <v>71.845237480500018</v>
      </c>
      <c r="SH20" s="100">
        <f t="shared" si="115"/>
        <v>72.432054964500011</v>
      </c>
      <c r="SI20" s="100">
        <f t="shared" si="116"/>
        <v>71.709000000000003</v>
      </c>
      <c r="SJ20" s="100">
        <f t="shared" si="117"/>
        <v>71.576621688000003</v>
      </c>
      <c r="SK20" s="100">
        <f t="shared" si="118"/>
        <v>71.576621688000003</v>
      </c>
      <c r="SL20" s="100">
        <f t="shared" si="119"/>
        <v>71.845237480500018</v>
      </c>
      <c r="SM20" s="100">
        <f t="shared" si="120"/>
        <v>71.985481920000012</v>
      </c>
      <c r="SN20" s="100">
        <f t="shared" si="121"/>
        <v>72.057143863984052</v>
      </c>
      <c r="SO20" s="100">
        <f t="shared" si="122"/>
        <v>72.354781083750012</v>
      </c>
      <c r="SP20" s="100">
        <f t="shared" si="123"/>
        <v>71.914803518250011</v>
      </c>
      <c r="SQ20" s="100">
        <f t="shared" si="124"/>
        <v>72.278694774000016</v>
      </c>
      <c r="SR20" s="100">
        <f t="shared" si="125"/>
        <v>71.985481920000012</v>
      </c>
      <c r="SS20" s="100">
        <f t="shared" si="126"/>
        <v>71.914803518250011</v>
      </c>
      <c r="ST20" s="100">
        <f t="shared" si="127"/>
        <v>71.985481920000012</v>
      </c>
      <c r="SU20" s="100">
        <f t="shared" si="128"/>
        <v>71.576621688000003</v>
      </c>
      <c r="SV20" s="100">
        <f t="shared" si="129"/>
        <v>71.576621688000003</v>
      </c>
      <c r="SW20" s="100">
        <f t="shared" si="130"/>
        <v>71.985481920000012</v>
      </c>
      <c r="SX20" s="100">
        <f t="shared" si="131"/>
        <v>71.709000000000003</v>
      </c>
      <c r="SY20" s="100">
        <f t="shared" si="132"/>
        <v>71.985481920000012</v>
      </c>
    </row>
    <row r="21" spans="1:519" s="112" customFormat="1" ht="15" customHeight="1" x14ac:dyDescent="0.2">
      <c r="A21" s="12" t="s">
        <v>99</v>
      </c>
      <c r="B21" s="12" t="s">
        <v>17</v>
      </c>
      <c r="C21" s="14">
        <v>100289293</v>
      </c>
      <c r="D21" s="13" t="s">
        <v>0</v>
      </c>
      <c r="E21" s="14" t="s">
        <v>175</v>
      </c>
      <c r="F21" s="141" t="s">
        <v>59</v>
      </c>
      <c r="G21" s="14">
        <v>144</v>
      </c>
      <c r="H21" s="14"/>
      <c r="I21" s="141" t="s">
        <v>133</v>
      </c>
      <c r="J21" s="14" t="s">
        <v>133</v>
      </c>
      <c r="K21" s="142" t="s">
        <v>133</v>
      </c>
      <c r="L21" s="15" t="s">
        <v>56</v>
      </c>
      <c r="M21" s="14" t="s">
        <v>19</v>
      </c>
      <c r="N21" s="128" t="s">
        <v>57</v>
      </c>
      <c r="O21" s="128" t="s">
        <v>142</v>
      </c>
      <c r="P21" s="128">
        <v>1</v>
      </c>
      <c r="Q21" s="128" t="s">
        <v>20</v>
      </c>
      <c r="R21" s="128" t="s">
        <v>21</v>
      </c>
      <c r="S21" s="129">
        <v>0.12</v>
      </c>
      <c r="T21" s="130">
        <v>0</v>
      </c>
      <c r="U21" s="167" t="s">
        <v>369</v>
      </c>
      <c r="V21" s="131">
        <v>0.1057</v>
      </c>
      <c r="W21" s="131">
        <v>9.0399999999999994E-2</v>
      </c>
      <c r="X21" s="131"/>
      <c r="Y21" s="131">
        <v>0.19</v>
      </c>
      <c r="Z21" s="131">
        <v>0.20499999999999999</v>
      </c>
      <c r="AA21" s="131">
        <v>0.2</v>
      </c>
      <c r="AB21" s="131">
        <v>0.18</v>
      </c>
      <c r="AC21" s="131">
        <v>0.20499999999999999</v>
      </c>
      <c r="AD21" s="131">
        <v>0.2</v>
      </c>
      <c r="AE21" s="131">
        <v>0.17</v>
      </c>
      <c r="AF21" s="131">
        <v>0.17</v>
      </c>
      <c r="AG21" s="131">
        <v>0.19</v>
      </c>
      <c r="AH21" s="131">
        <v>0.23</v>
      </c>
      <c r="AI21" s="131">
        <v>0.18</v>
      </c>
      <c r="AJ21" s="131">
        <v>0.17</v>
      </c>
      <c r="AK21" s="131">
        <v>0.17</v>
      </c>
      <c r="AL21" s="131">
        <v>0.19</v>
      </c>
      <c r="AM21" s="131">
        <v>0.2</v>
      </c>
      <c r="AN21" s="131">
        <v>0.20499999999999999</v>
      </c>
      <c r="AO21" s="131">
        <v>0.22500000000000001</v>
      </c>
      <c r="AP21" s="131">
        <v>0.19500000000000001</v>
      </c>
      <c r="AQ21" s="131">
        <v>0.22</v>
      </c>
      <c r="AR21" s="131">
        <v>0.2</v>
      </c>
      <c r="AS21" s="131">
        <v>0.19500000000000001</v>
      </c>
      <c r="AT21" s="131">
        <v>0.2</v>
      </c>
      <c r="AU21" s="131">
        <v>0.17</v>
      </c>
      <c r="AV21" s="131">
        <v>0.17</v>
      </c>
      <c r="AW21" s="131">
        <v>0.2</v>
      </c>
      <c r="AX21" s="131">
        <v>0.18</v>
      </c>
      <c r="AY21" s="131">
        <v>0.2</v>
      </c>
      <c r="AZ21" s="131">
        <v>0.04</v>
      </c>
      <c r="BA21" s="131">
        <v>0.04</v>
      </c>
      <c r="BB21" s="131">
        <v>0.04</v>
      </c>
      <c r="BC21" s="131">
        <v>0.04</v>
      </c>
      <c r="BD21" s="131">
        <v>0.04</v>
      </c>
      <c r="BE21" s="131">
        <v>0.04</v>
      </c>
      <c r="BF21" s="131">
        <v>0.04</v>
      </c>
      <c r="BG21" s="131">
        <v>0.04</v>
      </c>
      <c r="BH21" s="131">
        <v>0.04</v>
      </c>
      <c r="BI21" s="131">
        <v>0.04</v>
      </c>
      <c r="BJ21" s="131">
        <v>0.18</v>
      </c>
      <c r="BK21" s="131">
        <v>0.04</v>
      </c>
      <c r="BL21" s="131">
        <v>0.04</v>
      </c>
      <c r="BM21" s="131">
        <v>0.04</v>
      </c>
      <c r="BN21" s="131">
        <v>0.04</v>
      </c>
      <c r="BO21" s="131">
        <v>0.04</v>
      </c>
      <c r="BP21" s="131">
        <v>0.04</v>
      </c>
      <c r="BQ21" s="131">
        <v>0.04</v>
      </c>
      <c r="BR21" s="131">
        <v>0.04</v>
      </c>
      <c r="BS21" s="131">
        <v>0.04</v>
      </c>
      <c r="BT21" s="131">
        <v>0.04</v>
      </c>
      <c r="BU21" s="131">
        <v>0.04</v>
      </c>
      <c r="BV21" s="131">
        <v>0.04</v>
      </c>
      <c r="BW21" s="131">
        <v>0.04</v>
      </c>
      <c r="BX21" s="131">
        <v>0.04</v>
      </c>
      <c r="BY21" s="131">
        <v>0.04</v>
      </c>
      <c r="BZ21" s="131">
        <v>0.04</v>
      </c>
      <c r="CA21" s="131" t="s">
        <v>369</v>
      </c>
      <c r="CB21" s="131" t="s">
        <v>369</v>
      </c>
      <c r="CC21" s="131" t="s">
        <v>369</v>
      </c>
      <c r="CD21" s="131" t="s">
        <v>369</v>
      </c>
      <c r="CE21" s="131" t="s">
        <v>369</v>
      </c>
      <c r="CF21" s="131" t="s">
        <v>369</v>
      </c>
      <c r="CG21" s="131" t="s">
        <v>369</v>
      </c>
      <c r="CH21" s="131" t="s">
        <v>369</v>
      </c>
      <c r="CI21" s="131" t="s">
        <v>369</v>
      </c>
      <c r="CJ21" s="131" t="s">
        <v>369</v>
      </c>
      <c r="CK21" s="131">
        <v>0.18</v>
      </c>
      <c r="CL21" s="131">
        <v>0.17</v>
      </c>
      <c r="CM21" s="131" t="s">
        <v>369</v>
      </c>
      <c r="CN21" s="131" t="s">
        <v>369</v>
      </c>
      <c r="CO21" s="131" t="s">
        <v>369</v>
      </c>
      <c r="CP21" s="131" t="s">
        <v>369</v>
      </c>
      <c r="CQ21" s="131" t="s">
        <v>369</v>
      </c>
      <c r="CR21" s="131" t="s">
        <v>369</v>
      </c>
      <c r="CS21" s="131" t="s">
        <v>369</v>
      </c>
      <c r="CT21" s="131" t="s">
        <v>369</v>
      </c>
      <c r="CU21" s="131" t="s">
        <v>369</v>
      </c>
      <c r="CV21" s="131" t="s">
        <v>369</v>
      </c>
      <c r="CW21" s="131" t="s">
        <v>369</v>
      </c>
      <c r="CX21" s="131" t="s">
        <v>369</v>
      </c>
      <c r="CY21" s="131" t="s">
        <v>369</v>
      </c>
      <c r="CZ21" s="131" t="s">
        <v>369</v>
      </c>
      <c r="DA21" s="131" t="s">
        <v>369</v>
      </c>
      <c r="DB21" s="131" t="s">
        <v>369</v>
      </c>
      <c r="DC21" s="131" t="s">
        <v>369</v>
      </c>
      <c r="DD21" s="131" t="s">
        <v>369</v>
      </c>
      <c r="DE21" s="131" t="s">
        <v>369</v>
      </c>
      <c r="DF21" s="131" t="s">
        <v>369</v>
      </c>
      <c r="DG21" s="131" t="s">
        <v>369</v>
      </c>
      <c r="DH21" s="131" t="s">
        <v>369</v>
      </c>
      <c r="DI21" s="131" t="s">
        <v>369</v>
      </c>
      <c r="DJ21" s="131" t="s">
        <v>369</v>
      </c>
      <c r="DK21" s="131" t="s">
        <v>369</v>
      </c>
      <c r="DL21" s="131">
        <v>0.33</v>
      </c>
      <c r="DM21" s="131">
        <v>0.19750000000000001</v>
      </c>
      <c r="DN21" s="131" t="s">
        <v>369</v>
      </c>
      <c r="DO21" s="131" t="s">
        <v>369</v>
      </c>
      <c r="DP21" s="131" t="s">
        <v>369</v>
      </c>
      <c r="DQ21" s="131" t="s">
        <v>369</v>
      </c>
      <c r="DR21" s="131" t="s">
        <v>369</v>
      </c>
      <c r="DS21" s="131" t="s">
        <v>369</v>
      </c>
      <c r="DT21" s="131" t="s">
        <v>369</v>
      </c>
      <c r="DU21" s="131" t="s">
        <v>369</v>
      </c>
      <c r="DV21" s="131" t="s">
        <v>369</v>
      </c>
      <c r="DW21" s="131" t="s">
        <v>369</v>
      </c>
      <c r="DX21" s="131" t="s">
        <v>369</v>
      </c>
      <c r="DY21" s="131" t="s">
        <v>369</v>
      </c>
      <c r="DZ21" s="131" t="s">
        <v>369</v>
      </c>
      <c r="EA21" s="131" t="s">
        <v>369</v>
      </c>
      <c r="EB21" s="131" t="s">
        <v>369</v>
      </c>
      <c r="EC21" s="131" t="str">
        <f t="shared" si="0"/>
        <v>N/A</v>
      </c>
      <c r="ED21" s="131" t="str">
        <f t="shared" si="1"/>
        <v>N/A</v>
      </c>
      <c r="EE21" s="131" t="str">
        <f t="shared" si="2"/>
        <v>N/A</v>
      </c>
      <c r="EF21" s="131" t="str">
        <f t="shared" si="3"/>
        <v>N/A</v>
      </c>
      <c r="EG21" s="131" t="str">
        <f t="shared" si="4"/>
        <v>N/A</v>
      </c>
      <c r="EH21" s="131" t="str">
        <f t="shared" si="5"/>
        <v>N/A</v>
      </c>
      <c r="EI21" s="131" t="str">
        <f t="shared" si="6"/>
        <v>N/A</v>
      </c>
      <c r="EJ21" s="131" t="str">
        <f t="shared" si="7"/>
        <v>N/A</v>
      </c>
      <c r="EK21" s="131" t="str">
        <f t="shared" si="8"/>
        <v>N/A</v>
      </c>
      <c r="EL21" s="131" t="str">
        <f t="shared" si="9"/>
        <v>N/A</v>
      </c>
      <c r="EM21" s="131">
        <f t="shared" si="10"/>
        <v>0.33000000000000029</v>
      </c>
      <c r="EN21" s="131">
        <f t="shared" si="11"/>
        <v>0.38506024096385549</v>
      </c>
      <c r="EO21" s="131" t="str">
        <f t="shared" si="12"/>
        <v>N/A</v>
      </c>
      <c r="EP21" s="131" t="str">
        <f t="shared" si="133"/>
        <v>N/A</v>
      </c>
      <c r="EQ21" s="131" t="str">
        <f t="shared" si="134"/>
        <v>N/A</v>
      </c>
      <c r="ER21" s="131" t="str">
        <f t="shared" ref="ER21:ER26" si="441">DQ21</f>
        <v>N/A</v>
      </c>
      <c r="ES21" s="131" t="str">
        <f t="shared" si="135"/>
        <v>N/A</v>
      </c>
      <c r="ET21" s="131" t="str">
        <f t="shared" si="136"/>
        <v>N/A</v>
      </c>
      <c r="EU21" s="131" t="str">
        <f t="shared" si="137"/>
        <v>N/A</v>
      </c>
      <c r="EV21" s="131" t="str">
        <f t="shared" si="138"/>
        <v>N/A</v>
      </c>
      <c r="EW21" s="131" t="str">
        <f t="shared" si="139"/>
        <v>N/A</v>
      </c>
      <c r="EX21" s="131" t="str">
        <f t="shared" si="140"/>
        <v>N/A</v>
      </c>
      <c r="EY21" s="131" t="str">
        <f t="shared" si="141"/>
        <v>N/A</v>
      </c>
      <c r="EZ21" s="131" t="str">
        <f t="shared" si="142"/>
        <v>N/A</v>
      </c>
      <c r="FA21" s="131" t="str">
        <f t="shared" si="143"/>
        <v>N/A</v>
      </c>
      <c r="FB21" s="131" t="str">
        <f t="shared" si="144"/>
        <v>N/A</v>
      </c>
      <c r="FC21" s="131" t="str">
        <f t="shared" si="145"/>
        <v>N/A</v>
      </c>
      <c r="FD21" s="132">
        <f t="shared" si="146"/>
        <v>0.15624999999999989</v>
      </c>
      <c r="FE21" s="132">
        <f t="shared" si="147"/>
        <v>0.17187499999999989</v>
      </c>
      <c r="FF21" s="132">
        <f t="shared" si="148"/>
        <v>0.16666666666666663</v>
      </c>
      <c r="FG21" s="132">
        <f t="shared" si="149"/>
        <v>0.14583333333333326</v>
      </c>
      <c r="FH21" s="132">
        <f t="shared" si="150"/>
        <v>0.17187499999999989</v>
      </c>
      <c r="FI21" s="132">
        <f t="shared" si="151"/>
        <v>0.16666666666666663</v>
      </c>
      <c r="FJ21" s="132">
        <f t="shared" si="152"/>
        <v>0.13541666666666663</v>
      </c>
      <c r="FK21" s="132">
        <f t="shared" si="153"/>
        <v>0.13541666666666663</v>
      </c>
      <c r="FL21" s="132">
        <f t="shared" si="154"/>
        <v>0.15624999999999989</v>
      </c>
      <c r="FM21" s="132">
        <f t="shared" si="155"/>
        <v>0.19791666666666663</v>
      </c>
      <c r="FN21" s="132">
        <f t="shared" si="156"/>
        <v>0</v>
      </c>
      <c r="FO21" s="132">
        <f t="shared" si="157"/>
        <v>0.13541666666666663</v>
      </c>
      <c r="FP21" s="132">
        <f t="shared" si="158"/>
        <v>0.13541666666666663</v>
      </c>
      <c r="FQ21" s="132">
        <f t="shared" si="159"/>
        <v>0.15624999999999989</v>
      </c>
      <c r="FR21" s="132">
        <f t="shared" si="160"/>
        <v>0.16666666666666663</v>
      </c>
      <c r="FS21" s="132">
        <f t="shared" si="161"/>
        <v>0.17187499999999989</v>
      </c>
      <c r="FT21" s="132">
        <f t="shared" si="162"/>
        <v>0.19270833333333326</v>
      </c>
      <c r="FU21" s="132">
        <f t="shared" si="163"/>
        <v>0.16145833333333337</v>
      </c>
      <c r="FV21" s="132">
        <f t="shared" si="164"/>
        <v>0.18749999999999989</v>
      </c>
      <c r="FW21" s="132">
        <f t="shared" si="165"/>
        <v>0.16666666666666663</v>
      </c>
      <c r="FX21" s="132">
        <f t="shared" si="166"/>
        <v>0.16145833333333337</v>
      </c>
      <c r="FY21" s="132">
        <f t="shared" si="167"/>
        <v>0.16666666666666663</v>
      </c>
      <c r="FZ21" s="132">
        <f t="shared" si="168"/>
        <v>0.13541666666666663</v>
      </c>
      <c r="GA21" s="132">
        <f t="shared" si="169"/>
        <v>0.13541666666666663</v>
      </c>
      <c r="GB21" s="132">
        <f t="shared" si="170"/>
        <v>0.16666666666666663</v>
      </c>
      <c r="GC21" s="132">
        <f t="shared" si="171"/>
        <v>0.14583333333333326</v>
      </c>
      <c r="GD21" s="132">
        <f t="shared" si="172"/>
        <v>0.16666666666666663</v>
      </c>
      <c r="GE21" s="100">
        <f>VLOOKUP($C21,'Preços 18%'!$B:$G,6,0)*IF($M21="Positiva",HLOOKUP(Y21,'Fatores PF (não CMED)'!$B$3:$P$15,MATCH("POSITIVA - POSITIVA",'Fatores PF (não CMED)'!$B$3:$B$15,0),0),IF($M21="Negativa",HLOOKUP(Y21,'Fatores PF (não CMED)'!$B$3:$P$15,MATCH("NEGATIVA - NEGATIVA",'Fatores PF (não CMED)'!$B$3:$B$15,0),0),IF($M21="Neutra",HLOOKUP(Y21,'Fatores PF (não CMED)'!$B$3:$P$15,MATCH("NEUTRA - NEUTRA",'Fatores PF (não CMED)'!$B$3:$B$15,0),0),"")))</f>
        <v>71.353824149999994</v>
      </c>
      <c r="GF21" s="100">
        <f>VLOOKUP($C21,'Preços 18%'!$B:$G,6,0)*IF($M21="Positiva",HLOOKUP(Z21,'Fatores PF (não CMED)'!$B$3:$P$15,MATCH("POSITIVA - POSITIVA",'Fatores PF (não CMED)'!$B$3:$B$15,0),0),IF($M21="Negativa",HLOOKUP(Z21,'Fatores PF (não CMED)'!$B$3:$P$15,MATCH("NEGATIVA - NEGATIVA",'Fatores PF (não CMED)'!$B$3:$B$15,0),0),IF($M21="Neutra",HLOOKUP(Z21,'Fatores PF (não CMED)'!$B$3:$P$15,MATCH("NEUTRA - NEUTRA",'Fatores PF (não CMED)'!$B$3:$B$15,0),0),"")))</f>
        <v>72.91455057274456</v>
      </c>
      <c r="GG21" s="100">
        <f>VLOOKUP($C21,'Preços 18%'!$B:$G,6,0)*IF($M21="Positiva",HLOOKUP(AA21,'Fatores PF (não CMED)'!$B$3:$P$15,MATCH("POSITIVA - POSITIVA",'Fatores PF (não CMED)'!$B$3:$B$15,0),0),IF($M21="Negativa",HLOOKUP(AA21,'Fatores PF (não CMED)'!$B$3:$P$15,MATCH("NEGATIVA - NEGATIVA",'Fatores PF (não CMED)'!$B$3:$B$15,0),0),IF($M21="Neutra",HLOOKUP(AA21,'Fatores PF (não CMED)'!$B$3:$P$15,MATCH("NEUTRA - NEUTRA",'Fatores PF (não CMED)'!$B$3:$B$15,0),0),"")))</f>
        <v>72.386773200000007</v>
      </c>
      <c r="GH21" s="100">
        <f>VLOOKUP($C21,'Preços 18%'!$B:$G,6,0)*IF($M21="Positiva",HLOOKUP(AB21,'Fatores PF (não CMED)'!$B$3:$P$15,MATCH("POSITIVA - POSITIVA",'Fatores PF (não CMED)'!$B$3:$B$15,0),0),IF($M21="Negativa",HLOOKUP(AB21,'Fatores PF (não CMED)'!$B$3:$P$15,MATCH("NEGATIVA - NEGATIVA",'Fatores PF (não CMED)'!$B$3:$B$15,0),0),IF($M21="Neutra",HLOOKUP(AB21,'Fatores PF (não CMED)'!$B$3:$P$15,MATCH("NEUTRA - NEUTRA",'Fatores PF (não CMED)'!$B$3:$B$15,0),0),"")))</f>
        <v>70.349999999999994</v>
      </c>
      <c r="GI21" s="100">
        <f>VLOOKUP($C21,'Preços 18%'!$B:$G,6,0)*IF($M21="Positiva",HLOOKUP(AC21,'Fatores PF (não CMED)'!$B$3:$P$15,MATCH("POSITIVA - POSITIVA",'Fatores PF (não CMED)'!$B$3:$B$15,0),0),IF($M21="Negativa",HLOOKUP(AC21,'Fatores PF (não CMED)'!$B$3:$P$15,MATCH("NEGATIVA - NEGATIVA",'Fatores PF (não CMED)'!$B$3:$B$15,0),0),IF($M21="Neutra",HLOOKUP(AC21,'Fatores PF (não CMED)'!$B$3:$P$15,MATCH("NEUTRA - NEUTRA",'Fatores PF (não CMED)'!$B$3:$B$15,0),0),"")))</f>
        <v>72.91455057274456</v>
      </c>
      <c r="GJ21" s="100">
        <f>VLOOKUP($C21,'Preços 18%'!$B:$G,6,0)*IF($M21="Positiva",HLOOKUP(AD21,'Fatores PF (não CMED)'!$B$3:$P$15,MATCH("POSITIVA - POSITIVA",'Fatores PF (não CMED)'!$B$3:$B$15,0),0),IF($M21="Negativa",HLOOKUP(AD21,'Fatores PF (não CMED)'!$B$3:$P$15,MATCH("NEGATIVA - NEGATIVA",'Fatores PF (não CMED)'!$B$3:$B$15,0),0),IF($M21="Neutra",HLOOKUP(AD21,'Fatores PF (não CMED)'!$B$3:$P$15,MATCH("NEUTRA - NEUTRA",'Fatores PF (não CMED)'!$B$3:$B$15,0),0),"")))</f>
        <v>72.386773200000007</v>
      </c>
      <c r="GK21" s="100">
        <f>VLOOKUP($C21,'Preços 18%'!$B:$G,6,0)*IF($M21="Positiva",HLOOKUP(AE21,'Fatores PF (não CMED)'!$B$3:$P$15,MATCH("POSITIVA - POSITIVA",'Fatores PF (não CMED)'!$B$3:$B$15,0),0),IF($M21="Negativa",HLOOKUP(AE21,'Fatores PF (não CMED)'!$B$3:$P$15,MATCH("NEGATIVA - NEGATIVA",'Fatores PF (não CMED)'!$B$3:$B$15,0),0),IF($M21="Neutra",HLOOKUP(AE21,'Fatores PF (não CMED)'!$B$3:$P$15,MATCH("NEUTRA - NEUTRA",'Fatores PF (não CMED)'!$B$3:$B$15,0),0),"")))</f>
        <v>69.374104799999998</v>
      </c>
      <c r="GL21" s="100">
        <f>VLOOKUP($C21,'Preços 18%'!$B:$G,6,0)*IF($M21="Positiva",HLOOKUP(AF21,'Fatores PF (não CMED)'!$B$3:$P$15,MATCH("POSITIVA - POSITIVA",'Fatores PF (não CMED)'!$B$3:$B$15,0),0),IF($M21="Negativa",HLOOKUP(AF21,'Fatores PF (não CMED)'!$B$3:$P$15,MATCH("NEGATIVA - NEGATIVA",'Fatores PF (não CMED)'!$B$3:$B$15,0),0),IF($M21="Neutra",HLOOKUP(AF21,'Fatores PF (não CMED)'!$B$3:$P$15,MATCH("NEUTRA - NEUTRA",'Fatores PF (não CMED)'!$B$3:$B$15,0),0),"")))</f>
        <v>69.374104799999998</v>
      </c>
      <c r="GM21" s="100">
        <f>VLOOKUP($C21,'Preços 18%'!$B:$G,6,0)*IF($M21="Positiva",HLOOKUP(AG21,'Fatores PF (não CMED)'!$B$3:$P$15,MATCH("POSITIVA - POSITIVA",'Fatores PF (não CMED)'!$B$3:$B$15,0),0),IF($M21="Negativa",HLOOKUP(AG21,'Fatores PF (não CMED)'!$B$3:$P$15,MATCH("NEGATIVA - NEGATIVA",'Fatores PF (não CMED)'!$B$3:$B$15,0),0),IF($M21="Neutra",HLOOKUP(AG21,'Fatores PF (não CMED)'!$B$3:$P$15,MATCH("NEUTRA - NEUTRA",'Fatores PF (não CMED)'!$B$3:$B$15,0),0),"")))</f>
        <v>71.353824149999994</v>
      </c>
      <c r="GN21" s="100">
        <f>VLOOKUP($C21,'Preços 18%'!$B:$G,6,0)*IF($M21="Positiva",HLOOKUP(AH21,'Fatores PF (não CMED)'!$B$3:$P$15,MATCH("POSITIVA - POSITIVA",'Fatores PF (não CMED)'!$B$3:$B$15,0),0),IF($M21="Negativa",HLOOKUP(AH21,'Fatores PF (não CMED)'!$B$3:$P$15,MATCH("NEGATIVA - NEGATIVA",'Fatores PF (não CMED)'!$B$3:$B$15,0),0),IF($M21="Neutra",HLOOKUP(AH21,'Fatores PF (não CMED)'!$B$3:$P$15,MATCH("NEUTRA - NEUTRA",'Fatores PF (não CMED)'!$B$3:$B$15,0),0),"")))</f>
        <v>75.673595550000002</v>
      </c>
      <c r="GO21" s="100">
        <f>VLOOKUP($C21,'Preços 18%'!$B:$G,6,0)*IF($M21="Positiva",HLOOKUP(AI21,'Fatores PF (não CMED)'!$B$3:$P$15,MATCH("POSITIVA - POSITIVA",'Fatores PF (não CMED)'!$B$3:$B$15,0),0),IF($M21="Negativa",HLOOKUP(AI21,'Fatores PF (não CMED)'!$B$3:$P$15,MATCH("NEGATIVA - NEGATIVA",'Fatores PF (não CMED)'!$B$3:$B$15,0),0),IF($M21="Neutra",HLOOKUP(AI21,'Fatores PF (não CMED)'!$B$3:$P$15,MATCH("NEUTRA - NEUTRA",'Fatores PF (não CMED)'!$B$3:$B$15,0),0),"")))</f>
        <v>70.349999999999994</v>
      </c>
      <c r="GP21" s="100">
        <f>VLOOKUP($C21,'Preços 18%'!$B:$G,6,0)*IF($M21="Positiva",HLOOKUP(AJ21,'Fatores PF (não CMED)'!$B$3:$P$15,MATCH("POSITIVA - POSITIVA",'Fatores PF (não CMED)'!$B$3:$B$15,0),0),IF($M21="Negativa",HLOOKUP(AJ21,'Fatores PF (não CMED)'!$B$3:$P$15,MATCH("NEGATIVA - NEGATIVA",'Fatores PF (não CMED)'!$B$3:$B$15,0),0),IF($M21="Neutra",HLOOKUP(AJ21,'Fatores PF (não CMED)'!$B$3:$P$15,MATCH("NEUTRA - NEUTRA",'Fatores PF (não CMED)'!$B$3:$B$15,0),0),"")))</f>
        <v>69.374104799999998</v>
      </c>
      <c r="GQ21" s="100">
        <f>VLOOKUP($C21,'Preços 18%'!$B:$G,6,0)*IF($M21="Positiva",HLOOKUP(AK21,'Fatores PF (não CMED)'!$B$3:$P$15,MATCH("POSITIVA - POSITIVA",'Fatores PF (não CMED)'!$B$3:$B$15,0),0),IF($M21="Negativa",HLOOKUP(AK21,'Fatores PF (não CMED)'!$B$3:$P$15,MATCH("NEGATIVA - NEGATIVA",'Fatores PF (não CMED)'!$B$3:$B$15,0),0),IF($M21="Neutra",HLOOKUP(AK21,'Fatores PF (não CMED)'!$B$3:$P$15,MATCH("NEUTRA - NEUTRA",'Fatores PF (não CMED)'!$B$3:$B$15,0),0),"")))</f>
        <v>69.374104799999998</v>
      </c>
      <c r="GR21" s="100">
        <f>VLOOKUP($C21,'Preços 18%'!$B:$G,6,0)*IF($M21="Positiva",HLOOKUP(AL21,'Fatores PF (não CMED)'!$B$3:$P$15,MATCH("POSITIVA - POSITIVA",'Fatores PF (não CMED)'!$B$3:$B$15,0),0),IF($M21="Negativa",HLOOKUP(AL21,'Fatores PF (não CMED)'!$B$3:$P$15,MATCH("NEGATIVA - NEGATIVA",'Fatores PF (não CMED)'!$B$3:$B$15,0),0),IF($M21="Neutra",HLOOKUP(AL21,'Fatores PF (não CMED)'!$B$3:$P$15,MATCH("NEUTRA - NEUTRA",'Fatores PF (não CMED)'!$B$3:$B$15,0),0),"")))</f>
        <v>71.353824149999994</v>
      </c>
      <c r="GS21" s="100">
        <f>VLOOKUP($C21,'Preços 18%'!$B:$G,6,0)*IF($M21="Positiva",HLOOKUP(AM21,'Fatores PF (não CMED)'!$B$3:$P$15,MATCH("POSITIVA - POSITIVA",'Fatores PF (não CMED)'!$B$3:$B$15,0),0),IF($M21="Negativa",HLOOKUP(AM21,'Fatores PF (não CMED)'!$B$3:$P$15,MATCH("NEGATIVA - NEGATIVA",'Fatores PF (não CMED)'!$B$3:$B$15,0),0),IF($M21="Neutra",HLOOKUP(AM21,'Fatores PF (não CMED)'!$B$3:$P$15,MATCH("NEUTRA - NEUTRA",'Fatores PF (não CMED)'!$B$3:$B$15,0),0),"")))</f>
        <v>72.386773200000007</v>
      </c>
      <c r="GT21" s="100">
        <f>VLOOKUP($C21,'Preços 18%'!$B:$G,6,0)*IF($M21="Positiva",HLOOKUP(AN21,'Fatores PF (não CMED)'!$B$3:$P$15,MATCH("POSITIVA - POSITIVA",'Fatores PF (não CMED)'!$B$3:$B$15,0),0),IF($M21="Negativa",HLOOKUP(AN21,'Fatores PF (não CMED)'!$B$3:$P$15,MATCH("NEGATIVA - NEGATIVA",'Fatores PF (não CMED)'!$B$3:$B$15,0),0),IF($M21="Neutra",HLOOKUP(AN21,'Fatores PF (não CMED)'!$B$3:$P$15,MATCH("NEUTRA - NEUTRA",'Fatores PF (não CMED)'!$B$3:$B$15,0),0),"")))</f>
        <v>72.91455057274456</v>
      </c>
      <c r="GU21" s="100">
        <f>VLOOKUP($C21,'Preços 18%'!$B:$G,6,0)*IF($M21="Positiva",HLOOKUP(AO21,'Fatores PF (não CMED)'!$B$3:$P$15,MATCH("POSITIVA - POSITIVA",'Fatores PF (não CMED)'!$B$3:$B$15,0),0),IF($M21="Negativa",HLOOKUP(AO21,'Fatores PF (não CMED)'!$B$3:$P$15,MATCH("NEGATIVA - NEGATIVA",'Fatores PF (não CMED)'!$B$3:$B$15,0),0),IF($M21="Neutra",HLOOKUP(AO21,'Fatores PF (não CMED)'!$B$3:$P$15,MATCH("NEUTRA - NEUTRA",'Fatores PF (não CMED)'!$B$3:$B$15,0),0),"")))</f>
        <v>75.10516754999999</v>
      </c>
      <c r="GV21" s="100">
        <f>VLOOKUP($C21,'Preços 18%'!$B:$G,6,0)*IF($M21="Positiva",HLOOKUP(AP21,'Fatores PF (não CMED)'!$B$3:$P$15,MATCH("POSITIVA - POSITIVA",'Fatores PF (não CMED)'!$B$3:$B$15,0),0),IF($M21="Negativa",HLOOKUP(AP21,'Fatores PF (não CMED)'!$B$3:$P$15,MATCH("NEGATIVA - NEGATIVA",'Fatores PF (não CMED)'!$B$3:$B$15,0),0),IF($M21="Neutra",HLOOKUP(AP21,'Fatores PF (não CMED)'!$B$3:$P$15,MATCH("NEUTRA - NEUTRA",'Fatores PF (não CMED)'!$B$3:$B$15,0),0),"")))</f>
        <v>71.866534950000002</v>
      </c>
      <c r="GW21" s="100">
        <f>VLOOKUP($C21,'Preços 18%'!$B:$G,6,0)*IF($M21="Positiva",HLOOKUP(AQ21,'Fatores PF (não CMED)'!$B$3:$P$15,MATCH("POSITIVA - POSITIVA",'Fatores PF (não CMED)'!$B$3:$B$15,0),0),IF($M21="Negativa",HLOOKUP(AQ21,'Fatores PF (não CMED)'!$B$3:$P$15,MATCH("NEGATIVA - NEGATIVA",'Fatores PF (não CMED)'!$B$3:$B$15,0),0),IF($M21="Neutra",HLOOKUP(AQ21,'Fatores PF (não CMED)'!$B$3:$P$15,MATCH("NEUTRA - NEUTRA",'Fatores PF (não CMED)'!$B$3:$B$15,0),0),"")))</f>
        <v>74.545251899999997</v>
      </c>
      <c r="GX21" s="100">
        <f>VLOOKUP($C21,'Preços 18%'!$B:$G,6,0)*IF($M21="Positiva",HLOOKUP(AR21,'Fatores PF (não CMED)'!$B$3:$P$15,MATCH("POSITIVA - POSITIVA",'Fatores PF (não CMED)'!$B$3:$B$15,0),0),IF($M21="Negativa",HLOOKUP(AR21,'Fatores PF (não CMED)'!$B$3:$P$15,MATCH("NEGATIVA - NEGATIVA",'Fatores PF (não CMED)'!$B$3:$B$15,0),0),IF($M21="Neutra",HLOOKUP(AR21,'Fatores PF (não CMED)'!$B$3:$P$15,MATCH("NEUTRA - NEUTRA",'Fatores PF (não CMED)'!$B$3:$B$15,0),0),"")))</f>
        <v>72.386773200000007</v>
      </c>
      <c r="GY21" s="100">
        <f>VLOOKUP($C21,'Preços 18%'!$B:$G,6,0)*IF($M21="Positiva",HLOOKUP(AS21,'Fatores PF (não CMED)'!$B$3:$P$15,MATCH("POSITIVA - POSITIVA",'Fatores PF (não CMED)'!$B$3:$B$15,0),0),IF($M21="Negativa",HLOOKUP(AS21,'Fatores PF (não CMED)'!$B$3:$P$15,MATCH("NEGATIVA - NEGATIVA",'Fatores PF (não CMED)'!$B$3:$B$15,0),0),IF($M21="Neutra",HLOOKUP(AS21,'Fatores PF (não CMED)'!$B$3:$P$15,MATCH("NEUTRA - NEUTRA",'Fatores PF (não CMED)'!$B$3:$B$15,0),0),"")))</f>
        <v>71.866534950000002</v>
      </c>
      <c r="GZ21" s="100">
        <f>VLOOKUP($C21,'Preços 18%'!$B:$G,6,0)*IF($M21="Positiva",HLOOKUP(AT21,'Fatores PF (não CMED)'!$B$3:$P$15,MATCH("POSITIVA - POSITIVA",'Fatores PF (não CMED)'!$B$3:$B$15,0),0),IF($M21="Negativa",HLOOKUP(AT21,'Fatores PF (não CMED)'!$B$3:$P$15,MATCH("NEGATIVA - NEGATIVA",'Fatores PF (não CMED)'!$B$3:$B$15,0),0),IF($M21="Neutra",HLOOKUP(AT21,'Fatores PF (não CMED)'!$B$3:$P$15,MATCH("NEUTRA - NEUTRA",'Fatores PF (não CMED)'!$B$3:$B$15,0),0),"")))</f>
        <v>72.386773200000007</v>
      </c>
      <c r="HA21" s="100">
        <f>VLOOKUP($C21,'Preços 18%'!$B:$G,6,0)*IF($M21="Positiva",HLOOKUP(AU21,'Fatores PF (não CMED)'!$B$3:$P$15,MATCH("POSITIVA - POSITIVA",'Fatores PF (não CMED)'!$B$3:$B$15,0),0),IF($M21="Negativa",HLOOKUP(AU21,'Fatores PF (não CMED)'!$B$3:$P$15,MATCH("NEGATIVA - NEGATIVA",'Fatores PF (não CMED)'!$B$3:$B$15,0),0),IF($M21="Neutra",HLOOKUP(AU21,'Fatores PF (não CMED)'!$B$3:$P$15,MATCH("NEUTRA - NEUTRA",'Fatores PF (não CMED)'!$B$3:$B$15,0),0),"")))</f>
        <v>69.374104799999998</v>
      </c>
      <c r="HB21" s="100">
        <f>VLOOKUP($C21,'Preços 18%'!$B:$G,6,0)*IF($M21="Positiva",HLOOKUP(AV21,'Fatores PF (não CMED)'!$B$3:$P$15,MATCH("POSITIVA - POSITIVA",'Fatores PF (não CMED)'!$B$3:$B$15,0),0),IF($M21="Negativa",HLOOKUP(AV21,'Fatores PF (não CMED)'!$B$3:$P$15,MATCH("NEGATIVA - NEGATIVA",'Fatores PF (não CMED)'!$B$3:$B$15,0),0),IF($M21="Neutra",HLOOKUP(AV21,'Fatores PF (não CMED)'!$B$3:$P$15,MATCH("NEUTRA - NEUTRA",'Fatores PF (não CMED)'!$B$3:$B$15,0),0),"")))</f>
        <v>69.374104799999998</v>
      </c>
      <c r="HC21" s="100">
        <f>VLOOKUP($C21,'Preços 18%'!$B:$G,6,0)*IF($M21="Positiva",HLOOKUP(AW21,'Fatores PF (não CMED)'!$B$3:$P$15,MATCH("POSITIVA - POSITIVA",'Fatores PF (não CMED)'!$B$3:$B$15,0),0),IF($M21="Negativa",HLOOKUP(AW21,'Fatores PF (não CMED)'!$B$3:$P$15,MATCH("NEGATIVA - NEGATIVA",'Fatores PF (não CMED)'!$B$3:$B$15,0),0),IF($M21="Neutra",HLOOKUP(AW21,'Fatores PF (não CMED)'!$B$3:$P$15,MATCH("NEUTRA - NEUTRA",'Fatores PF (não CMED)'!$B$3:$B$15,0),0),"")))</f>
        <v>72.386773200000007</v>
      </c>
      <c r="HD21" s="100">
        <f>VLOOKUP($C21,'Preços 18%'!$B:$G,6,0)*IF($M21="Positiva",HLOOKUP(AX21,'Fatores PF (não CMED)'!$B$3:$P$15,MATCH("POSITIVA - POSITIVA",'Fatores PF (não CMED)'!$B$3:$B$15,0),0),IF($M21="Negativa",HLOOKUP(AX21,'Fatores PF (não CMED)'!$B$3:$P$15,MATCH("NEGATIVA - NEGATIVA",'Fatores PF (não CMED)'!$B$3:$B$15,0),0),IF($M21="Neutra",HLOOKUP(AX21,'Fatores PF (não CMED)'!$B$3:$P$15,MATCH("NEUTRA - NEUTRA",'Fatores PF (não CMED)'!$B$3:$B$15,0),0),"")))</f>
        <v>70.349999999999994</v>
      </c>
      <c r="HE21" s="100">
        <f>VLOOKUP($C21,'Preços 18%'!$B:$G,6,0)*IF($M21="Positiva",HLOOKUP(AY21,'Fatores PF (não CMED)'!$B$3:$P$15,MATCH("POSITIVA - POSITIVA",'Fatores PF (não CMED)'!$B$3:$B$15,0),0),IF($M21="Negativa",HLOOKUP(AY21,'Fatores PF (não CMED)'!$B$3:$P$15,MATCH("NEGATIVA - NEGATIVA",'Fatores PF (não CMED)'!$B$3:$B$15,0),0),IF($M21="Neutra",HLOOKUP(AY21,'Fatores PF (não CMED)'!$B$3:$P$15,MATCH("NEUTRA - NEUTRA",'Fatores PF (não CMED)'!$B$3:$B$15,0),0),"")))</f>
        <v>72.386773200000007</v>
      </c>
      <c r="HF21" s="100" t="s">
        <v>369</v>
      </c>
      <c r="HG21" s="100" t="s">
        <v>369</v>
      </c>
      <c r="HH21" s="100" t="s">
        <v>369</v>
      </c>
      <c r="HI21" s="100" t="s">
        <v>369</v>
      </c>
      <c r="HJ21" s="100" t="s">
        <v>369</v>
      </c>
      <c r="HK21" s="100" t="s">
        <v>369</v>
      </c>
      <c r="HL21" s="100" t="s">
        <v>369</v>
      </c>
      <c r="HM21" s="100" t="s">
        <v>369</v>
      </c>
      <c r="HN21" s="100" t="s">
        <v>369</v>
      </c>
      <c r="HO21" s="100" t="s">
        <v>369</v>
      </c>
      <c r="HP21" s="100" t="s">
        <v>369</v>
      </c>
      <c r="HQ21" s="100" t="s">
        <v>369</v>
      </c>
      <c r="HR21" s="100" t="s">
        <v>369</v>
      </c>
      <c r="HS21" s="100" t="s">
        <v>369</v>
      </c>
      <c r="HT21" s="100" t="s">
        <v>369</v>
      </c>
      <c r="HU21" s="100" t="s">
        <v>369</v>
      </c>
      <c r="HV21" s="100" t="s">
        <v>369</v>
      </c>
      <c r="HW21" s="100" t="s">
        <v>369</v>
      </c>
      <c r="HX21" s="100" t="s">
        <v>369</v>
      </c>
      <c r="HY21" s="100" t="s">
        <v>369</v>
      </c>
      <c r="HZ21" s="100" t="s">
        <v>369</v>
      </c>
      <c r="IA21" s="100" t="s">
        <v>369</v>
      </c>
      <c r="IB21" s="100" t="s">
        <v>369</v>
      </c>
      <c r="IC21" s="100" t="s">
        <v>369</v>
      </c>
      <c r="ID21" s="100" t="s">
        <v>369</v>
      </c>
      <c r="IE21" s="100" t="s">
        <v>369</v>
      </c>
      <c r="IF21" s="100" t="s">
        <v>369</v>
      </c>
      <c r="IG21" s="132">
        <f t="shared" si="100"/>
        <v>0.13541666666666663</v>
      </c>
      <c r="IH21" s="132">
        <f t="shared" si="17"/>
        <v>0.14583333333333326</v>
      </c>
      <c r="II21" s="132">
        <f t="shared" si="17"/>
        <v>0.15624999999999989</v>
      </c>
      <c r="IJ21" s="132">
        <f t="shared" si="17"/>
        <v>0.16145833333333337</v>
      </c>
      <c r="IK21" s="132">
        <f t="shared" si="17"/>
        <v>0.16666666666666663</v>
      </c>
      <c r="IL21" s="132">
        <f t="shared" si="17"/>
        <v>0.17187499999999989</v>
      </c>
      <c r="IM21" s="132">
        <f t="shared" si="17"/>
        <v>0.18749999999999989</v>
      </c>
      <c r="IN21" s="132">
        <f t="shared" si="17"/>
        <v>0.19270833333333326</v>
      </c>
      <c r="IO21" s="132">
        <f t="shared" si="17"/>
        <v>0.19791666666666663</v>
      </c>
      <c r="IP21" s="132">
        <f t="shared" si="101"/>
        <v>0.15624999999999989</v>
      </c>
      <c r="IQ21" s="132">
        <f t="shared" si="102"/>
        <v>0</v>
      </c>
      <c r="IR21" s="132">
        <f t="shared" si="103"/>
        <v>0.14583333333333326</v>
      </c>
      <c r="IS21" s="132">
        <f t="shared" si="17"/>
        <v>0.14583333333333326</v>
      </c>
      <c r="IT21" s="132">
        <f t="shared" si="17"/>
        <v>0.15624999999999989</v>
      </c>
      <c r="IU21" s="132">
        <f t="shared" si="17"/>
        <v>0.16145833333333337</v>
      </c>
      <c r="IV21" s="132">
        <f t="shared" si="17"/>
        <v>0.16666666666666663</v>
      </c>
      <c r="IW21" s="100">
        <f>VLOOKUP($C21,'Preços 18%'!$B:$G,6,0)*IF($M21="Positiva",HLOOKUP(IW$5,'Fatores PF (não CMED)'!$B$3:$P$15,MATCH("POSITIVA - POSITIVA",'Fatores PF (não CMED)'!$B$3:$B$15,0),0),IF($M21="Negativa",HLOOKUP(IW$5,'Fatores PF (não CMED)'!$B$3:$P$15,MATCH("NEGATIVA - NEGATIVA",'Fatores PF (não CMED)'!$B$3:$B$15,0),0),IF($M21="Neutra",HLOOKUP(IW$5,'Fatores PF (não CMED)'!$B$3:$P$15,MATCH("NEUTRA - NEUTRA",'Fatores PF (não CMED)'!$B$3:$B$15,0),0),"")))</f>
        <v>56.140284899999997</v>
      </c>
      <c r="IX21" s="100">
        <f>VLOOKUP($C21,'Preços 18%'!$B:$G,6,0)*IF($M21="Positiva",HLOOKUP(IX$5,'Fatores PF (não CMED)'!$B$3:$P$15,MATCH("POSITIVA - POSITIVA",'Fatores PF (não CMED)'!$B$3:$B$15,0),0),IF($M21="Negativa",HLOOKUP(IX$5,'Fatores PF (não CMED)'!$B$3:$P$15,MATCH("NEGATIVA - NEGATIVA",'Fatores PF (não CMED)'!$B$3:$B$15,0),0),IF($M21="Neutra",HLOOKUP(IX$5,'Fatores PF (não CMED)'!$B$3:$P$15,MATCH("NEUTRA - NEUTRA",'Fatores PF (não CMED)'!$B$3:$B$15,0),0),"")))</f>
        <v>64.875011249999986</v>
      </c>
      <c r="IY21" s="100">
        <f>VLOOKUP($C21,'Preços 18%'!$B:$G,6,0)*IF($M21="Positiva",HLOOKUP(IY$5,'Fatores PF (não CMED)'!$B$3:$P$15,MATCH("POSITIVA - POSITIVA",'Fatores PF (não CMED)'!$B$3:$B$15,0),0),IF($M21="Negativa",HLOOKUP(IY$5,'Fatores PF (não CMED)'!$B$3:$P$15,MATCH("NEGATIVA - NEGATIVA",'Fatores PF (não CMED)'!$B$3:$B$15,0),0),IF($M21="Neutra",HLOOKUP(IY$5,'Fatores PF (não CMED)'!$B$3:$P$15,MATCH("NEUTRA - NEUTRA",'Fatores PF (não CMED)'!$B$3:$B$15,0),0),"")))</f>
        <v>69.374104799999998</v>
      </c>
      <c r="IZ21" s="100">
        <f>VLOOKUP($C21,'Preços 18%'!$B:$G,6,0)*IF($M21="Positiva",HLOOKUP(IZ$5,'Fatores PF (não CMED)'!$B$3:$P$15,MATCH("POSITIVA - POSITIVA",'Fatores PF (não CMED)'!$B$3:$B$15,0),0),IF($M21="Negativa",HLOOKUP(IZ$5,'Fatores PF (não CMED)'!$B$3:$P$15,MATCH("NEGATIVA - NEGATIVA",'Fatores PF (não CMED)'!$B$3:$B$15,0),0),IF($M21="Neutra",HLOOKUP(IZ$5,'Fatores PF (não CMED)'!$B$3:$P$15,MATCH("NEUTRA - NEUTRA",'Fatores PF (não CMED)'!$B$3:$B$15,0),0),"")))</f>
        <v>69.858605249999997</v>
      </c>
      <c r="JA21" s="100">
        <f>VLOOKUP($C21,'Preços 18%'!$B:$G,6,0)*IF($M21="Positiva",HLOOKUP(JA$5,'Fatores PF (não CMED)'!$B$3:$P$15,MATCH("POSITIVA - POSITIVA",'Fatores PF (não CMED)'!$B$3:$B$15,0),0),IF($M21="Negativa",HLOOKUP(JA$5,'Fatores PF (não CMED)'!$B$3:$P$15,MATCH("NEGATIVA - NEGATIVA",'Fatores PF (não CMED)'!$B$3:$B$15,0),0),IF($M21="Neutra",HLOOKUP(JA$5,'Fatores PF (não CMED)'!$B$3:$P$15,MATCH("NEUTRA - NEUTRA",'Fatores PF (não CMED)'!$B$3:$B$15,0),0),"")))</f>
        <v>70.349999999999994</v>
      </c>
      <c r="JB21" s="100">
        <f>VLOOKUP($C21,'Preços 18%'!$B:$G,6,0)*IF($M21="Positiva",HLOOKUP(JB$5,'Fatores PF (não CMED)'!$B$3:$P$15,MATCH("POSITIVA - POSITIVA",'Fatores PF (não CMED)'!$B$3:$B$15,0),0),IF($M21="Negativa",HLOOKUP(JB$5,'Fatores PF (não CMED)'!$B$3:$P$15,MATCH("NEGATIVA - NEGATIVA",'Fatores PF (não CMED)'!$B$3:$B$15,0),0),IF($M21="Neutra",HLOOKUP(JB$5,'Fatores PF (não CMED)'!$B$3:$P$15,MATCH("NEUTRA - NEUTRA",'Fatores PF (não CMED)'!$B$3:$B$15,0),0),"")))</f>
        <v>71.353824149999994</v>
      </c>
      <c r="JC21" s="100">
        <f>VLOOKUP($C21,'Preços 18%'!$B:$G,6,0)*IF($M21="Positiva",HLOOKUP(JC$5,'Fatores PF (não CMED)'!$B$3:$P$15,MATCH("POSITIVA - POSITIVA",'Fatores PF (não CMED)'!$B$3:$B$15,0),0),IF($M21="Negativa",HLOOKUP(JC$5,'Fatores PF (não CMED)'!$B$3:$P$15,MATCH("NEGATIVA - NEGATIVA",'Fatores PF (não CMED)'!$B$3:$B$15,0),0),IF($M21="Neutra",HLOOKUP(JC$5,'Fatores PF (não CMED)'!$B$3:$P$15,MATCH("NEUTRA - NEUTRA",'Fatores PF (não CMED)'!$B$3:$B$15,0),0),"")))</f>
        <v>71.866534950000002</v>
      </c>
      <c r="JD21" s="100">
        <f>VLOOKUP($C21,'Preços 18%'!$B:$G,6,0)*IF($M21="Positiva",HLOOKUP(JD$5,'Fatores PF (não CMED)'!$B$3:$P$15,MATCH("POSITIVA - POSITIVA",'Fatores PF (não CMED)'!$B$3:$B$15,0),0),IF($M21="Negativa",HLOOKUP(JD$5,'Fatores PF (não CMED)'!$B$3:$P$15,MATCH("NEGATIVA - NEGATIVA",'Fatores PF (não CMED)'!$B$3:$B$15,0),0),IF($M21="Neutra",HLOOKUP(JD$5,'Fatores PF (não CMED)'!$B$3:$P$15,MATCH("NEUTRA - NEUTRA",'Fatores PF (não CMED)'!$B$3:$B$15,0),0),"")))</f>
        <v>72.386773200000007</v>
      </c>
      <c r="JE21" s="100">
        <f>VLOOKUP($C21,'Preços 18%'!$B:$G,6,0)*IF($M21="Positiva",HLOOKUP(JE$5,'Fatores PF (não CMED)'!$B$3:$P$15,MATCH("POSITIVA - POSITIVA",'Fatores PF (não CMED)'!$B$3:$B$15,0),0),IF($M21="Negativa",HLOOKUP(JE$5,'Fatores PF (não CMED)'!$B$3:$P$15,MATCH("NEGATIVA - NEGATIVA",'Fatores PF (não CMED)'!$B$3:$B$15,0),0),IF($M21="Neutra",HLOOKUP(JE$5,'Fatores PF (não CMED)'!$B$3:$P$15,MATCH("NEUTRA - NEUTRA",'Fatores PF (não CMED)'!$B$3:$B$15,0),0),"")))</f>
        <v>72.91455057274456</v>
      </c>
      <c r="JF21" s="100">
        <f>VLOOKUP($C21,'Preços 18%'!$B:$G,6,0)*IF($M21="Positiva",HLOOKUP(JF$5,'Fatores PF (não CMED)'!$B$3:$P$15,MATCH("POSITIVA - POSITIVA",'Fatores PF (não CMED)'!$B$3:$B$15,0),0),IF($M21="Negativa",HLOOKUP(JF$5,'Fatores PF (não CMED)'!$B$3:$P$15,MATCH("NEGATIVA - NEGATIVA",'Fatores PF (não CMED)'!$B$3:$B$15,0),0),IF($M21="Neutra",HLOOKUP(JF$5,'Fatores PF (não CMED)'!$B$3:$P$15,MATCH("NEUTRA - NEUTRA",'Fatores PF (não CMED)'!$B$3:$B$15,0),0),"")))</f>
        <v>73.450113450000003</v>
      </c>
      <c r="JG21" s="100">
        <f>VLOOKUP($C21,'Preços 18%'!$B:$G,6,0)*IF($M21="Positiva",HLOOKUP(JG$5,'Fatores PF (não CMED)'!$B$3:$P$15,MATCH("POSITIVA - POSITIVA",'Fatores PF (não CMED)'!$B$3:$B$15,0),0),IF($M21="Negativa",HLOOKUP(JG$5,'Fatores PF (não CMED)'!$B$3:$P$15,MATCH("NEGATIVA - NEGATIVA",'Fatores PF (não CMED)'!$B$3:$B$15,0),0),IF($M21="Neutra",HLOOKUP(JG$5,'Fatores PF (não CMED)'!$B$3:$P$15,MATCH("NEUTRA - NEUTRA",'Fatores PF (não CMED)'!$B$3:$B$15,0),0),"")))</f>
        <v>74.545251899999997</v>
      </c>
      <c r="JH21" s="100">
        <f>VLOOKUP($C21,'Preços 18%'!$B:$G,6,0)*IF($M21="Positiva",HLOOKUP(JH$5,'Fatores PF (não CMED)'!$B$3:$P$15,MATCH("POSITIVA - POSITIVA",'Fatores PF (não CMED)'!$B$3:$B$15,0),0),IF($M21="Negativa",HLOOKUP(JH$5,'Fatores PF (não CMED)'!$B$3:$P$15,MATCH("NEGATIVA - NEGATIVA",'Fatores PF (não CMED)'!$B$3:$B$15,0),0),IF($M21="Neutra",HLOOKUP(JH$5,'Fatores PF (não CMED)'!$B$3:$P$15,MATCH("NEUTRA - NEUTRA",'Fatores PF (não CMED)'!$B$3:$B$15,0),0),"")))</f>
        <v>75.10516754999999</v>
      </c>
      <c r="JI21" s="100">
        <f>VLOOKUP($C21,'Preços 18%'!$B:$G,6,0)*IF($M21="Positiva",HLOOKUP(JI$5,'Fatores PF (não CMED)'!$B$3:$P$15,MATCH("POSITIVA - POSITIVA",'Fatores PF (não CMED)'!$B$3:$B$15,0),0),IF($M21="Negativa",HLOOKUP(JI$5,'Fatores PF (não CMED)'!$B$3:$P$15,MATCH("NEGATIVA - NEGATIVA",'Fatores PF (não CMED)'!$B$3:$B$15,0),0),IF($M21="Neutra",HLOOKUP(JI$5,'Fatores PF (não CMED)'!$B$3:$P$15,MATCH("NEUTRA - NEUTRA",'Fatores PF (não CMED)'!$B$3:$B$15,0),0),"")))</f>
        <v>75.673595550000002</v>
      </c>
      <c r="JJ21" s="100">
        <f>VLOOKUP($C21,'Preços 18%'!$B:$G,6,0)*IF($M21="Positiva",HLOOKUP(JJ$5,'Fatores PF (não CMED)'!$B$3:$P$15,MATCH("POSITIVA - POSITIVA",'Fatores PF (não CMED)'!$B$3:$B$15,0),0),IF($M21="Negativa",HLOOKUP(JJ$5,'Fatores PF (não CMED)'!$B$3:$P$15,MATCH("NEGATIVA - POSITIVA",'Fatores PF (não CMED)'!$B$3:$B$15,0),0),IF($M21="Neutra",HLOOKUP(JJ$5,'Fatores PF (não CMED)'!$B$3:$P$15,MATCH("NEUTRA - POSITIVA",'Fatores PF (não CMED)'!$B$3:$B$15,0),0),"")))</f>
        <v>56.96049554999999</v>
      </c>
      <c r="JK21" s="100">
        <f>VLOOKUP($C21,'Preços 18%'!$B:$G,6,0)*IF($M21="Positiva",HLOOKUP(JK$5,'Fatores PF (não CMED)'!$B$3:$P$15,MATCH("POSITIVA - POSITIVA",'Fatores PF (não CMED)'!$B$3:$B$15,0),0),IF($M21="Negativa",HLOOKUP(JK$5,'Fatores PF (não CMED)'!$B$3:$P$15,MATCH("NEGATIVA - POSITIVA",'Fatores PF (não CMED)'!$B$3:$B$15,0),0),IF($M21="Neutra",HLOOKUP(JK$5,'Fatores PF (não CMED)'!$B$3:$P$15,MATCH("NEUTRA - POSITIVA",'Fatores PF (não CMED)'!$B$3:$B$15,0),0),"")))</f>
        <v>60.391816799999994</v>
      </c>
      <c r="JL21" s="100">
        <f>VLOOKUP($C21,'Preços 18%'!$B:$G,6,0)*IF($M21="Positiva",HLOOKUP(JL$5,'Fatores PF (não CMED)'!$B$3:$P$15,MATCH("POSITIVA - POSITIVA",'Fatores PF (não CMED)'!$B$3:$B$15,0),0),IF($M21="Negativa",HLOOKUP(JL$5,'Fatores PF (não CMED)'!$B$3:$P$15,MATCH("NEGATIVA - POSITIVA",'Fatores PF (não CMED)'!$B$3:$B$15,0),0),IF($M21="Neutra",HLOOKUP(JL$5,'Fatores PF (não CMED)'!$B$3:$P$15,MATCH("NEUTRA - POSITIVA",'Fatores PF (não CMED)'!$B$3:$B$15,0),0),"")))</f>
        <v>60.75784784999999</v>
      </c>
      <c r="JM21" s="100">
        <f>VLOOKUP($C21,'Preços 18%'!$B:$G,6,0)*IF($M21="Positiva",HLOOKUP(JM$5,'Fatores PF (não CMED)'!$B$3:$P$15,MATCH("POSITIVA - POSITIVA",'Fatores PF (não CMED)'!$B$3:$B$15,0),0),IF($M21="Negativa",HLOOKUP(JM$5,'Fatores PF (não CMED)'!$B$3:$P$15,MATCH("NEGATIVA - POSITIVA",'Fatores PF (não CMED)'!$B$3:$B$15,0),0),IF($M21="Neutra",HLOOKUP(JM$5,'Fatores PF (não CMED)'!$B$3:$P$15,MATCH("NEUTRA - POSITIVA",'Fatores PF (não CMED)'!$B$3:$B$15,0),0),"")))</f>
        <v>61.128310949999999</v>
      </c>
      <c r="JN21" s="100">
        <f>VLOOKUP($C21,'Preços 18%'!$B:$G,6,0)*IF($M21="Positiva",HLOOKUP(JN$5,'Fatores PF (não CMED)'!$B$3:$P$15,MATCH("POSITIVA - POSITIVA",'Fatores PF (não CMED)'!$B$3:$B$15,0),0),IF($M21="Negativa",HLOOKUP(JN$5,'Fatores PF (não CMED)'!$B$3:$P$15,MATCH("NEGATIVA - POSITIVA",'Fatores PF (não CMED)'!$B$3:$B$15,0),0),IF($M21="Neutra",HLOOKUP(JN$5,'Fatores PF (não CMED)'!$B$3:$P$15,MATCH("NEUTRA - POSITIVA",'Fatores PF (não CMED)'!$B$3:$B$15,0),0),"")))</f>
        <v>61.883025749999995</v>
      </c>
      <c r="JO21" s="100">
        <f>VLOOKUP($C21,'Preços 18%'!$B:$G,6,0)*IF($M21="Positiva",HLOOKUP(JO$5,'Fatores PF (não CMED)'!$B$3:$P$15,MATCH("POSITIVA - POSITIVA",'Fatores PF (não CMED)'!$B$3:$B$15,0),0),IF($M21="Negativa",HLOOKUP(JO$5,'Fatores PF (não CMED)'!$B$3:$P$15,MATCH("NEGATIVA - POSITIVA",'Fatores PF (não CMED)'!$B$3:$B$15,0),0),IF($M21="Neutra",HLOOKUP(JO$5,'Fatores PF (não CMED)'!$B$3:$P$15,MATCH("NEUTRA - POSITIVA",'Fatores PF (não CMED)'!$B$3:$B$15,0),0),"")))</f>
        <v>62.267347799999996</v>
      </c>
      <c r="JP21" s="100">
        <f>VLOOKUP($C21,'Preços 18%'!$B:$G,6,0)*IF($M21="Positiva",HLOOKUP(JP$5,'Fatores PF (não CMED)'!$B$3:$P$15,MATCH("POSITIVA - POSITIVA",'Fatores PF (não CMED)'!$B$3:$B$15,0),0),IF($M21="Negativa",HLOOKUP(JP$5,'Fatores PF (não CMED)'!$B$3:$P$15,MATCH("NEGATIVA - POSITIVA",'Fatores PF (não CMED)'!$B$3:$B$15,0),0),IF($M21="Neutra",HLOOKUP(JP$5,'Fatores PF (não CMED)'!$B$3:$P$15,MATCH("NEUTRA - POSITIVA",'Fatores PF (não CMED)'!$B$3:$B$15,0),0),"")))</f>
        <v>62.656523999999997</v>
      </c>
      <c r="JQ21" s="100">
        <f>VLOOKUP($C21,'Preços 18%'!$B:$G,6,0)*IF($M21="Positiva",HLOOKUP(JQ$5,'Fatores PF (não CMED)'!$B$3:$P$15,MATCH("POSITIVA - POSITIVA",'Fatores PF (não CMED)'!$B$3:$B$15,0),0),IF($M21="Negativa",HLOOKUP(JQ$5,'Fatores PF (não CMED)'!$B$3:$P$15,MATCH("NEGATIVA - POSITIVA",'Fatores PF (não CMED)'!$B$3:$B$15,0),0),IF($M21="Neutra",HLOOKUP(JQ$5,'Fatores PF (não CMED)'!$B$3:$P$15,MATCH("NEUTRA - POSITIVA",'Fatores PF (não CMED)'!$B$3:$B$15,0),0),"")))</f>
        <v>63.449649899999997</v>
      </c>
      <c r="JR21" s="100">
        <f>VLOOKUP($C21,'Preços 18%'!$B:$G,6,0)*IF($M21="Positiva",HLOOKUP(JR$5,'Fatores PF (não CMED)'!$B$3:$P$15,MATCH("POSITIVA - POSITIVA",'Fatores PF (não CMED)'!$B$3:$B$15,0),0),IF($M21="Negativa",HLOOKUP(JR$5,'Fatores PF (não CMED)'!$B$3:$P$15,MATCH("NEGATIVA - POSITIVA",'Fatores PF (não CMED)'!$B$3:$B$15,0),0),IF($M21="Neutra",HLOOKUP(JR$5,'Fatores PF (não CMED)'!$B$3:$P$15,MATCH("NEUTRA - POSITIVA",'Fatores PF (não CMED)'!$B$3:$B$15,0),0),"")))</f>
        <v>64.263106949999994</v>
      </c>
      <c r="JS21" s="100" t="s">
        <v>369</v>
      </c>
      <c r="JT21" s="100" t="s">
        <v>369</v>
      </c>
      <c r="JU21" s="100" t="s">
        <v>369</v>
      </c>
      <c r="JV21" s="100" t="s">
        <v>369</v>
      </c>
      <c r="JW21" s="100" t="s">
        <v>369</v>
      </c>
      <c r="JX21" s="100" t="s">
        <v>369</v>
      </c>
      <c r="JY21" s="100" t="s">
        <v>369</v>
      </c>
      <c r="JZ21" s="100" t="s">
        <v>369</v>
      </c>
      <c r="KA21" s="100" t="s">
        <v>369</v>
      </c>
      <c r="KB21" s="100" t="s">
        <v>369</v>
      </c>
      <c r="KC21" s="100" t="s">
        <v>369</v>
      </c>
      <c r="KD21" s="100" t="s">
        <v>369</v>
      </c>
      <c r="KE21" s="100" t="s">
        <v>369</v>
      </c>
      <c r="KF21" s="100" t="s">
        <v>369</v>
      </c>
      <c r="KG21" s="100" t="s">
        <v>369</v>
      </c>
      <c r="KH21" s="100" t="s">
        <v>369</v>
      </c>
      <c r="KI21" s="100" t="s">
        <v>369</v>
      </c>
      <c r="KJ21" s="100" t="s">
        <v>369</v>
      </c>
      <c r="KK21" s="100" t="s">
        <v>369</v>
      </c>
      <c r="KL21" s="100" t="s">
        <v>369</v>
      </c>
      <c r="KM21" s="100" t="s">
        <v>369</v>
      </c>
      <c r="KN21" s="100" t="s">
        <v>369</v>
      </c>
      <c r="KO21" s="132" t="str">
        <f>IF(HLOOKUP(VLOOKUP(LEFT(KO$5,2),'%ICMS'!$B:$K,9,0),$IG$4:$IR$34,MATCH($C21,$C$4:$C$34,0),0)=FD21,"",FD21)</f>
        <v/>
      </c>
      <c r="KP21" s="132">
        <f>IF(HLOOKUP(VLOOKUP(LEFT(KP$5,2),'%ICMS'!$B:$K,9,0),$IG$4:$IR$34,MATCH($C21,$C$4:$C$34,0),0)=FE21,"",FE21)</f>
        <v>0.17187499999999989</v>
      </c>
      <c r="KQ21" s="132" t="str">
        <f>IF(HLOOKUP(VLOOKUP(LEFT(KQ$5,2),'%ICMS'!$B:$K,9,0),$IG$4:$IR$34,MATCH($C21,$C$4:$C$34,0),0)=FF21,"",FF21)</f>
        <v/>
      </c>
      <c r="KR21" s="132" t="str">
        <f>IF(HLOOKUP(VLOOKUP(LEFT(KR$5,2),'%ICMS'!$B:$K,9,0),$IG$4:$IR$34,MATCH($C21,$C$4:$C$34,0),0)=FG21,"",FG21)</f>
        <v/>
      </c>
      <c r="KS21" s="132" t="str">
        <f>IF(HLOOKUP(VLOOKUP(LEFT(KS$5,2),'%ICMS'!$B:$K,9,0),$IG$4:$IR$34,MATCH($C21,$C$4:$C$34,0),0)=FH21,"",FH21)</f>
        <v/>
      </c>
      <c r="KT21" s="132" t="str">
        <f>IF(HLOOKUP(VLOOKUP(LEFT(KT$5,2),'%ICMS'!$B:$K,9,0),$IG$4:$IR$34,MATCH($C21,$C$4:$C$34,0),0)=FI21,"",FI21)</f>
        <v/>
      </c>
      <c r="KU21" s="132" t="str">
        <f>IF(HLOOKUP(VLOOKUP(LEFT(KU$5,2),'%ICMS'!$B:$K,9,0),$IG$4:$IR$34,MATCH($C21,$C$4:$C$34,0),0)=FJ21,"",FJ21)</f>
        <v/>
      </c>
      <c r="KV21" s="132" t="str">
        <f>IF(HLOOKUP(VLOOKUP(LEFT(KV$5,2),'%ICMS'!$B:$K,9,0),$IG$4:$IR$34,MATCH($C21,$C$4:$C$34,0),0)=FK21,"",FK21)</f>
        <v/>
      </c>
      <c r="KW21" s="132" t="str">
        <f>IF(HLOOKUP(VLOOKUP(LEFT(KW$5,2),'%ICMS'!$B:$K,9,0),$IG$4:$IR$34,MATCH($C21,$C$4:$C$34,0),0)=FL21,"",FL21)</f>
        <v/>
      </c>
      <c r="KX21" s="132" t="str">
        <f>IF(HLOOKUP(VLOOKUP(LEFT(KX$5,2),'%ICMS'!$B:$K,9,0),$IG$4:$IR$34,MATCH($C21,$C$4:$C$34,0),0)=FM21,"",FM21)</f>
        <v/>
      </c>
      <c r="KY21" s="132" t="str">
        <f>IF(HLOOKUP(VLOOKUP(LEFT(KY$5,2),'%ICMS'!$B:$K,9,0),$IG$4:$IR$34,MATCH($C21,$C$4:$C$34,0),0)=FN21,"",FN21)</f>
        <v/>
      </c>
      <c r="KZ21" s="132" t="str">
        <f>IF(HLOOKUP(VLOOKUP(LEFT(KZ$5,2),'%ICMS'!$B:$K,9,0),$IG$4:$IR$34,MATCH($C21,$C$4:$C$34,0),0)=FO21,"",FO21)</f>
        <v/>
      </c>
      <c r="LA21" s="132" t="str">
        <f>IF(HLOOKUP(VLOOKUP(LEFT(LA$5,2),'%ICMS'!$B:$K,9,0),$IG$4:$IR$34,MATCH($C21,$C$4:$C$34,0),0)=FP21,"",FP21)</f>
        <v/>
      </c>
      <c r="LB21" s="132" t="str">
        <f>IF(HLOOKUP(VLOOKUP(LEFT(LB$5,2),'%ICMS'!$B:$K,9,0),$IG$4:$IR$34,MATCH($C21,$C$4:$C$34,0),0)=FQ21,"",FQ21)</f>
        <v/>
      </c>
      <c r="LC21" s="132" t="str">
        <f>IF(HLOOKUP(VLOOKUP(LEFT(LC$5,2),'%ICMS'!$B:$K,9,0),$IG$4:$IR$34,MATCH($C21,$C$4:$C$34,0),0)=FR21,"",FR21)</f>
        <v/>
      </c>
      <c r="LD21" s="132" t="str">
        <f>IF(HLOOKUP(VLOOKUP(LEFT(LD$5,2),'%ICMS'!$B:$K,9,0),$IG$4:$IR$34,MATCH($C21,$C$4:$C$34,0),0)=FS21,"",FS21)</f>
        <v/>
      </c>
      <c r="LE21" s="132" t="str">
        <f>IF(HLOOKUP(VLOOKUP(LEFT(LE$5,2),'%ICMS'!$B:$K,9,0),$IG$4:$IR$34,MATCH($C21,$C$4:$C$34,0),0)=FT21,"",FT21)</f>
        <v/>
      </c>
      <c r="LF21" s="132" t="str">
        <f>IF(HLOOKUP(VLOOKUP(LEFT(LF$5,2),'%ICMS'!$B:$K,9,0),$IG$4:$IR$34,MATCH($C21,$C$4:$C$34,0),0)=FU21,"",FU21)</f>
        <v/>
      </c>
      <c r="LG21" s="132" t="str">
        <f>IF(HLOOKUP(VLOOKUP(LEFT(LG$5,2),'%ICMS'!$B:$K,9,0),$IG$4:$IR$34,MATCH($C21,$C$4:$C$34,0),0)=FV21,"",FV21)</f>
        <v/>
      </c>
      <c r="LH21" s="132" t="str">
        <f>IF(HLOOKUP(VLOOKUP(LEFT(LH$5,2),'%ICMS'!$B:$K,9,0),$IG$4:$IR$34,MATCH($C21,$C$4:$C$34,0),0)=FW21,"",FW21)</f>
        <v/>
      </c>
      <c r="LI21" s="132" t="str">
        <f>IF(HLOOKUP(VLOOKUP(LEFT(LI$5,2),'%ICMS'!$B:$K,9,0),$IG$4:$IR$34,MATCH($C21,$C$4:$C$34,0),0)=FX21,"",FX21)</f>
        <v/>
      </c>
      <c r="LJ21" s="132" t="str">
        <f>IF(HLOOKUP(VLOOKUP(LEFT(LJ$5,2),'%ICMS'!$B:$K,9,0),$IG$4:$IR$34,MATCH($C21,$C$4:$C$34,0),0)=FY21,"",FY21)</f>
        <v/>
      </c>
      <c r="LK21" s="132" t="str">
        <f>IF(HLOOKUP(VLOOKUP(LEFT(LK$5,2),'%ICMS'!$B:$K,9,0),$IG$4:$IR$34,MATCH($C21,$C$4:$C$34,0),0)=FZ21,"",FZ21)</f>
        <v/>
      </c>
      <c r="LL21" s="132" t="str">
        <f>IF(HLOOKUP(VLOOKUP(LEFT(LL$5,2),'%ICMS'!$B:$K,9,0),$IG$4:$IR$34,MATCH($C21,$C$4:$C$34,0),0)=GA21,"",GA21)</f>
        <v/>
      </c>
      <c r="LM21" s="132" t="str">
        <f>IF(HLOOKUP(VLOOKUP(LEFT(LM$5,2),'%ICMS'!$B:$K,9,0),$IG$4:$IR$34,MATCH($C21,$C$4:$C$34,0),0)=GB21,"",GB21)</f>
        <v/>
      </c>
      <c r="LN21" s="132" t="str">
        <f>IF(HLOOKUP(VLOOKUP(LEFT(LN$5,2),'%ICMS'!$B:$K,9,0),$IG$4:$IR$34,MATCH($C21,$C$4:$C$34,0),0)=GC21,"",GC21)</f>
        <v/>
      </c>
      <c r="LO21" s="132" t="str">
        <f>IFERROR(IF(AND(VLOOKUP(LEFT(LO$5,2),'%ICMS'!$B$2:$I$29,8,0)=AY21,HLOOKUP(AY21,$IG$5:$IO$34,MATCH($C21,$C$5:$C$34,0),0)=GD21),"",GD21),GD21)</f>
        <v/>
      </c>
      <c r="LP21" s="100" t="str">
        <f>IF(VLOOKUP(LEFT($LP$5,2),'%ICMS'!$B$2:$I$29,8,0)=Y21,"",GE21)</f>
        <v/>
      </c>
      <c r="LQ21" s="100" t="str">
        <f>IF(VLOOKUP(LEFT($LQ$5,2),'%ICMS'!$B$2:$I$29,8,0)=Z21,"",GF21)</f>
        <v/>
      </c>
      <c r="LR21" s="100" t="str">
        <f>IF(VLOOKUP(LEFT($LR$5,2),'%ICMS'!$B$2:$I$29,8,0)=AA21,"",GG21)</f>
        <v/>
      </c>
      <c r="LS21" s="100" t="str">
        <f>IF(VLOOKUP(LEFT($LS$5,2),'%ICMS'!$B$2:$I$29,8,0)=AB21,"",GH21)</f>
        <v/>
      </c>
      <c r="LT21" s="100" t="str">
        <f>IF(VLOOKUP(LEFT($LT$5,2),'%ICMS'!$B$2:$I$29,8,0)=AC21,"",GI21)</f>
        <v/>
      </c>
      <c r="LU21" s="100" t="str">
        <f>IF(VLOOKUP(LEFT($LU$5,2),'%ICMS'!$B$2:$I$29,8,0)=AD21,"",GJ21)</f>
        <v/>
      </c>
      <c r="LV21" s="100" t="str">
        <f>IF(VLOOKUP(LEFT($LV$5,2),'%ICMS'!$B$2:$I$29,8,0)=AE21,"",GK21)</f>
        <v/>
      </c>
      <c r="LW21" s="100" t="str">
        <f>IF(VLOOKUP(LEFT($LW$5,2),'%ICMS'!$B$2:$I$29,8,0)=AF21,"",GL21)</f>
        <v/>
      </c>
      <c r="LX21" s="100" t="str">
        <f>IF(VLOOKUP(LEFT($LX$5,2),'%ICMS'!$B$2:$I$29,8,0)=AG21,"",GM21)</f>
        <v/>
      </c>
      <c r="LY21" s="100" t="str">
        <f>IF(VLOOKUP(LEFT($LY$5,2),'%ICMS'!$B$2:$I$29,8,0)=AH21,"",GN21)</f>
        <v/>
      </c>
      <c r="LZ21" s="100" t="str">
        <f>IF(VLOOKUP(LEFT($LZ$5,2),'%ICMS'!$B$2:$I$29,8,0)=AI21,"",GO21)</f>
        <v/>
      </c>
      <c r="MA21" s="100" t="str">
        <f>IF(VLOOKUP(LEFT($MA$5,2),'%ICMS'!$B$2:$I$29,8,0)=AJ21,"",GP21)</f>
        <v/>
      </c>
      <c r="MB21" s="100" t="str">
        <f>IF(VLOOKUP(LEFT($MB$5,2),'%ICMS'!$B$2:$I$29,8,0)=AK21,"",GQ21)</f>
        <v/>
      </c>
      <c r="MC21" s="100" t="str">
        <f>IF(VLOOKUP(LEFT($MC$5,2),'%ICMS'!$B$2:$I$29,8,0)=AL21,"",GR21)</f>
        <v/>
      </c>
      <c r="MD21" s="100" t="str">
        <f>IF(VLOOKUP(LEFT($MD$5,2),'%ICMS'!$B$2:$I$29,8,0)=AM21,"",GS21)</f>
        <v/>
      </c>
      <c r="ME21" s="100" t="str">
        <f>IF(VLOOKUP(LEFT($ME$5,2),'%ICMS'!$B$2:$I$29,8,0)=AN21,"",GT21)</f>
        <v/>
      </c>
      <c r="MF21" s="100" t="str">
        <f>IF(VLOOKUP(LEFT($MF$5,2),'%ICMS'!$B$2:$I$29,8,0)=AO21,"",GU21)</f>
        <v/>
      </c>
      <c r="MG21" s="100" t="str">
        <f>IF(VLOOKUP(LEFT($MG$5,2),'%ICMS'!$B$2:$I$29,8,0)=AP21,"",GV21)</f>
        <v/>
      </c>
      <c r="MH21" s="100" t="str">
        <f>IF(VLOOKUP(LEFT($MH$5,2),'%ICMS'!$B$2:$I$29,8,0)=AQ21,"",GW21)</f>
        <v/>
      </c>
      <c r="MI21" s="100" t="str">
        <f>IF(VLOOKUP(LEFT($MI$5,2),'%ICMS'!$B$2:$I$29,8,0)=AR21,"",GX21)</f>
        <v/>
      </c>
      <c r="MJ21" s="100" t="str">
        <f>IF(VLOOKUP(LEFT($MJ$5,2),'%ICMS'!$B$2:$I$29,8,0)=AS21,"",GY21)</f>
        <v/>
      </c>
      <c r="MK21" s="100" t="str">
        <f>IF(VLOOKUP(LEFT($MK$5,2),'%ICMS'!$B$2:$I$29,8,0)=AT21,"",GZ21)</f>
        <v/>
      </c>
      <c r="ML21" s="100" t="str">
        <f>IF(VLOOKUP(LEFT($ML$5,2),'%ICMS'!$B$2:$I$29,8,0)=AU21,"",HA21)</f>
        <v/>
      </c>
      <c r="MM21" s="100" t="str">
        <f>IF(VLOOKUP(LEFT($MM$5,2),'%ICMS'!$B$2:$I$29,8,0)=AV21,"",HB21)</f>
        <v/>
      </c>
      <c r="MN21" s="100" t="str">
        <f>IF(VLOOKUP(LEFT($MN$5,2),'%ICMS'!$B$2:$I$29,8,0)=AW21,"",HC21)</f>
        <v/>
      </c>
      <c r="MO21" s="100" t="str">
        <f>IF(VLOOKUP(LEFT($MO$5,2),'%ICMS'!$B$2:$I$29,8,0)=AX21,"",HD21)</f>
        <v/>
      </c>
      <c r="MP21" s="100" t="str">
        <f>IF(VLOOKUP(LEFT($MP$5,2),'%ICMS'!$B$2:$I$29,8,0)=AY21,"",HE21)</f>
        <v/>
      </c>
      <c r="MQ21" s="100" t="str">
        <f>IF(VLOOKUP(LEFT($MQ$5,2),'%ICMS'!$B$2:$I$29,8,0)=Y21,"",HF21)</f>
        <v/>
      </c>
      <c r="MR21" s="100" t="str">
        <f>IF(VLOOKUP(LEFT($MR$5,2),'%ICMS'!$B$2:$I$29,8,0)=Z21,"",HG21)</f>
        <v/>
      </c>
      <c r="MS21" s="100" t="str">
        <f>IF(VLOOKUP(LEFT($MS$5,2),'%ICMS'!$B$2:$I$29,8,0)=AA21,"",HH21)</f>
        <v/>
      </c>
      <c r="MT21" s="100" t="str">
        <f>IF(VLOOKUP(LEFT($MT$5,2),'%ICMS'!$B$2:$I$29,8,0)=AB21,"",HI21)</f>
        <v/>
      </c>
      <c r="MU21" s="100" t="str">
        <f>IF(VLOOKUP(LEFT($MU$5,2),'%ICMS'!$B$2:$I$29,8,0)=AC21,"",HJ21)</f>
        <v/>
      </c>
      <c r="MV21" s="100" t="str">
        <f>IF(VLOOKUP(LEFT($MV$5,2),'%ICMS'!$B$2:$I$29,8,0)=AD21,"",HK21)</f>
        <v/>
      </c>
      <c r="MW21" s="100" t="str">
        <f>IF(VLOOKUP(LEFT($MW$5,2),'%ICMS'!$B$2:$I$29,8,0)=AE21,"",HL21)</f>
        <v/>
      </c>
      <c r="MX21" s="100" t="str">
        <f>IF(VLOOKUP(LEFT($MX$5,2),'%ICMS'!$B$2:$I$29,8,0)=AF21,"",HM21)</f>
        <v/>
      </c>
      <c r="MY21" s="100" t="str">
        <f>IF(VLOOKUP(LEFT($MY$5,2),'%ICMS'!$B$2:$I$29,8,0)=AG21,"",HN21)</f>
        <v/>
      </c>
      <c r="MZ21" s="100" t="str">
        <f>IF(VLOOKUP(LEFT($MZ$5,2),'%ICMS'!$B$2:$I$29,8,0)=AH21,"",HO21)</f>
        <v/>
      </c>
      <c r="NA21" s="100" t="str">
        <f>IF(VLOOKUP(LEFT($NA$5,2),'%ICMS'!$B$2:$I$29,8,0)=AI21,"",HP21)</f>
        <v/>
      </c>
      <c r="NB21" s="100" t="str">
        <f>IF(VLOOKUP(LEFT($NB$5,2),'%ICMS'!$B$2:$I$29,8,0)=AJ21,"",HQ21)</f>
        <v/>
      </c>
      <c r="NC21" s="100" t="str">
        <f>IF(VLOOKUP(LEFT($NC$5,2),'%ICMS'!$B$2:$I$29,8,0)=AK21,"",HR21)</f>
        <v/>
      </c>
      <c r="ND21" s="100" t="str">
        <f>IF(VLOOKUP(LEFT($ND$5,2),'%ICMS'!$B$2:$I$29,8,0)=AL21,"",HS21)</f>
        <v/>
      </c>
      <c r="NE21" s="100" t="str">
        <f>IF(VLOOKUP(LEFT($NE$5,2),'%ICMS'!$B$2:$I$29,8,0)=AM21,"",HT21)</f>
        <v/>
      </c>
      <c r="NF21" s="100" t="str">
        <f>IF(VLOOKUP(LEFT($NF$5,2),'%ICMS'!$B$2:$I$29,8,0)=AN21,"",HU21)</f>
        <v/>
      </c>
      <c r="NG21" s="100" t="str">
        <f>IF(VLOOKUP(LEFT($NG$5,2),'%ICMS'!$B$2:$I$29,8,0)=AO21,"",HV21)</f>
        <v/>
      </c>
      <c r="NH21" s="100" t="str">
        <f>IF(VLOOKUP(LEFT($NH$5,2),'%ICMS'!$B$2:$I$29,8,0)=AP21,"",HW21)</f>
        <v/>
      </c>
      <c r="NI21" s="100" t="str">
        <f>IF(VLOOKUP(LEFT($NI$5,2),'%ICMS'!$B$2:$I$29,8,0)=AQ21,"",HX21)</f>
        <v/>
      </c>
      <c r="NJ21" s="100" t="str">
        <f>IF(VLOOKUP(LEFT($NJ$5,2),'%ICMS'!$B$2:$I$29,8,0)=AR21,"",HY21)</f>
        <v/>
      </c>
      <c r="NK21" s="100" t="str">
        <f>IF(VLOOKUP(LEFT($NK$5,2),'%ICMS'!$B$2:$I$29,8,0)=AS21,"",HZ21)</f>
        <v/>
      </c>
      <c r="NL21" s="100" t="str">
        <f>IF(VLOOKUP(LEFT($NL$5,2),'%ICMS'!$B$2:$I$29,8,0)=AT21,"",IA21)</f>
        <v/>
      </c>
      <c r="NM21" s="100" t="str">
        <f>IF(VLOOKUP(LEFT($NM$5,2),'%ICMS'!$B$2:$I$29,8,0)=AU21,"",IB21)</f>
        <v/>
      </c>
      <c r="NN21" s="100" t="str">
        <f>IF(VLOOKUP(LEFT($NN$5,2),'%ICMS'!$B$2:$I$29,8,0)=AV21,"",IC21)</f>
        <v/>
      </c>
      <c r="NO21" s="100" t="str">
        <f>IF(FB21="PMPF",U21,IF(VLOOKUP(LEFT($NO$5,2),'%ICMS'!$B$2:$I$29,8,0)=AW21,"",ID21))</f>
        <v/>
      </c>
      <c r="NP21" s="100" t="str">
        <f>IF(VLOOKUP(LEFT($NP$5,2),'%ICMS'!$B$2:$I$29,8,0)=AX21,"",IE21)</f>
        <v/>
      </c>
      <c r="NQ21" s="100" t="str">
        <f>IF(VLOOKUP(LEFT($NQ$5,2),'%ICMS'!$B$2:$I$29,8,0)=AY21,"",IF21)</f>
        <v/>
      </c>
      <c r="NT21" s="131">
        <v>0.08</v>
      </c>
      <c r="NU21" s="100">
        <f t="shared" si="18"/>
        <v>55.388405996437498</v>
      </c>
      <c r="NV21" s="100">
        <f t="shared" si="19"/>
        <v>55.551773217609764</v>
      </c>
      <c r="NW21" s="100">
        <f t="shared" si="20"/>
        <v>55.496526120000013</v>
      </c>
      <c r="NX21" s="100">
        <f t="shared" si="21"/>
        <v>55.283374999999999</v>
      </c>
      <c r="NY21" s="100">
        <f t="shared" si="22"/>
        <v>55.551773217609764</v>
      </c>
      <c r="NZ21" s="100">
        <f t="shared" si="23"/>
        <v>55.496526120000013</v>
      </c>
      <c r="OA21" s="100">
        <f t="shared" si="24"/>
        <v>55.181319193</v>
      </c>
      <c r="OB21" s="100">
        <f t="shared" si="25"/>
        <v>55.181319193</v>
      </c>
      <c r="OC21" s="100">
        <f t="shared" si="26"/>
        <v>55.388405996437498</v>
      </c>
      <c r="OD21" s="100">
        <f t="shared" si="27"/>
        <v>55.840807382937506</v>
      </c>
      <c r="OE21" s="100">
        <f t="shared" si="28"/>
        <v>64.721999999999994</v>
      </c>
      <c r="OF21" s="100">
        <f t="shared" si="29"/>
        <v>55.181319193</v>
      </c>
      <c r="OG21" s="100">
        <f t="shared" si="30"/>
        <v>55.181319193</v>
      </c>
      <c r="OH21" s="100">
        <f t="shared" si="31"/>
        <v>55.388405996437498</v>
      </c>
      <c r="OI21" s="100">
        <f t="shared" si="32"/>
        <v>55.496526120000013</v>
      </c>
      <c r="OJ21" s="100">
        <f t="shared" si="33"/>
        <v>55.551773217609764</v>
      </c>
      <c r="OK21" s="100">
        <f t="shared" si="34"/>
        <v>55.781233815781249</v>
      </c>
      <c r="OL21" s="100">
        <f t="shared" si="35"/>
        <v>55.442037274968747</v>
      </c>
      <c r="OM21" s="100">
        <f t="shared" si="36"/>
        <v>55.722575795250002</v>
      </c>
      <c r="ON21" s="100">
        <f t="shared" si="37"/>
        <v>55.496526120000013</v>
      </c>
      <c r="OO21" s="100">
        <f t="shared" si="38"/>
        <v>55.442037274968747</v>
      </c>
      <c r="OP21" s="100">
        <f t="shared" si="39"/>
        <v>55.496526120000013</v>
      </c>
      <c r="OQ21" s="100">
        <f t="shared" si="40"/>
        <v>55.181319193</v>
      </c>
      <c r="OR21" s="100">
        <f t="shared" si="41"/>
        <v>55.181319193</v>
      </c>
      <c r="OS21" s="100">
        <f t="shared" si="42"/>
        <v>55.496526120000013</v>
      </c>
      <c r="OT21" s="100">
        <f t="shared" si="43"/>
        <v>55.283374999999999</v>
      </c>
      <c r="OU21" s="100">
        <f t="shared" si="44"/>
        <v>55.496526120000013</v>
      </c>
      <c r="OV21" s="100">
        <f t="shared" si="104"/>
        <v>0</v>
      </c>
      <c r="OW21" s="100">
        <f t="shared" si="45"/>
        <v>0</v>
      </c>
      <c r="OX21" s="100">
        <f t="shared" si="46"/>
        <v>0</v>
      </c>
      <c r="OY21" s="100">
        <f t="shared" si="47"/>
        <v>0</v>
      </c>
      <c r="OZ21" s="100">
        <f t="shared" si="48"/>
        <v>0</v>
      </c>
      <c r="PA21" s="100">
        <f t="shared" si="49"/>
        <v>0</v>
      </c>
      <c r="PB21" s="100">
        <f t="shared" si="50"/>
        <v>0</v>
      </c>
      <c r="PC21" s="100">
        <f t="shared" si="51"/>
        <v>0</v>
      </c>
      <c r="PD21" s="100">
        <f t="shared" si="52"/>
        <v>0</v>
      </c>
      <c r="PE21" s="100">
        <f t="shared" si="53"/>
        <v>0</v>
      </c>
      <c r="PF21" s="100">
        <f t="shared" si="54"/>
        <v>0</v>
      </c>
      <c r="PG21" s="100">
        <f t="shared" si="55"/>
        <v>0</v>
      </c>
      <c r="PH21" s="100">
        <f t="shared" si="56"/>
        <v>0</v>
      </c>
      <c r="PI21" s="100">
        <f t="shared" si="57"/>
        <v>0</v>
      </c>
      <c r="PJ21" s="100">
        <f t="shared" si="58"/>
        <v>0</v>
      </c>
      <c r="PK21" s="100">
        <f t="shared" si="59"/>
        <v>0</v>
      </c>
      <c r="PL21" s="100">
        <f t="shared" si="60"/>
        <v>0</v>
      </c>
      <c r="PM21" s="100">
        <f t="shared" si="61"/>
        <v>0</v>
      </c>
      <c r="PN21" s="100">
        <f t="shared" si="62"/>
        <v>0</v>
      </c>
      <c r="PO21" s="100">
        <f t="shared" si="63"/>
        <v>0</v>
      </c>
      <c r="PP21" s="100">
        <f t="shared" si="64"/>
        <v>0</v>
      </c>
      <c r="PQ21" s="100">
        <f t="shared" si="65"/>
        <v>0</v>
      </c>
      <c r="PR21" s="100">
        <f t="shared" si="66"/>
        <v>0</v>
      </c>
      <c r="PS21" s="100">
        <f t="shared" si="67"/>
        <v>0</v>
      </c>
      <c r="PT21" s="100">
        <f t="shared" si="68"/>
        <v>0</v>
      </c>
      <c r="PU21" s="100">
        <f t="shared" si="69"/>
        <v>0</v>
      </c>
      <c r="PV21" s="100">
        <f t="shared" si="70"/>
        <v>0</v>
      </c>
      <c r="PW21" s="100">
        <f t="shared" si="71"/>
        <v>0</v>
      </c>
      <c r="PX21" s="100">
        <f t="shared" si="72"/>
        <v>0</v>
      </c>
      <c r="PY21" s="100">
        <f t="shared" si="73"/>
        <v>0</v>
      </c>
      <c r="PZ21" s="100">
        <f t="shared" si="74"/>
        <v>0</v>
      </c>
      <c r="QA21" s="100">
        <f t="shared" si="75"/>
        <v>0</v>
      </c>
      <c r="QB21" s="100">
        <f t="shared" si="76"/>
        <v>0</v>
      </c>
      <c r="QC21" s="100">
        <f t="shared" si="77"/>
        <v>0</v>
      </c>
      <c r="QD21" s="100">
        <f t="shared" si="78"/>
        <v>0</v>
      </c>
      <c r="QE21" s="100">
        <f t="shared" si="79"/>
        <v>0</v>
      </c>
      <c r="QF21" s="100">
        <f t="shared" si="80"/>
        <v>0</v>
      </c>
      <c r="QG21" s="100">
        <f t="shared" si="81"/>
        <v>3.8444868000000021</v>
      </c>
      <c r="QH21" s="100">
        <f t="shared" si="82"/>
        <v>10.785753946167201</v>
      </c>
      <c r="QI21" s="100">
        <f t="shared" si="83"/>
        <v>0</v>
      </c>
      <c r="QJ21" s="100">
        <f t="shared" si="84"/>
        <v>0</v>
      </c>
      <c r="QK21" s="100">
        <f t="shared" si="85"/>
        <v>0</v>
      </c>
      <c r="QL21" s="100">
        <f t="shared" si="86"/>
        <v>0</v>
      </c>
      <c r="QM21" s="100">
        <f t="shared" si="87"/>
        <v>0</v>
      </c>
      <c r="QN21" s="100">
        <f t="shared" si="88"/>
        <v>0</v>
      </c>
      <c r="QO21" s="100">
        <f t="shared" si="89"/>
        <v>0</v>
      </c>
      <c r="QP21" s="100">
        <f t="shared" si="90"/>
        <v>0</v>
      </c>
      <c r="QQ21" s="100">
        <f t="shared" si="91"/>
        <v>0</v>
      </c>
      <c r="QR21" s="100">
        <f t="shared" si="92"/>
        <v>0</v>
      </c>
      <c r="QS21" s="100">
        <f t="shared" si="93"/>
        <v>0</v>
      </c>
      <c r="QT21" s="100">
        <f t="shared" si="94"/>
        <v>0</v>
      </c>
      <c r="QU21" s="100">
        <f t="shared" si="95"/>
        <v>0</v>
      </c>
      <c r="QV21" s="100">
        <f t="shared" si="96"/>
        <v>0</v>
      </c>
      <c r="QW21" s="100">
        <f t="shared" si="97"/>
        <v>0</v>
      </c>
      <c r="QX21" s="100">
        <f t="shared" si="105"/>
        <v>55.388405996437498</v>
      </c>
      <c r="QY21" s="100">
        <f t="shared" si="232"/>
        <v>55.551773217609764</v>
      </c>
      <c r="QZ21" s="100">
        <f t="shared" si="233"/>
        <v>55.496526120000013</v>
      </c>
      <c r="RA21" s="100">
        <f t="shared" si="234"/>
        <v>55.283374999999999</v>
      </c>
      <c r="RB21" s="100">
        <f t="shared" si="235"/>
        <v>55.551773217609764</v>
      </c>
      <c r="RC21" s="100">
        <f t="shared" si="236"/>
        <v>55.496526120000013</v>
      </c>
      <c r="RD21" s="100">
        <f t="shared" si="237"/>
        <v>55.181319193</v>
      </c>
      <c r="RE21" s="100">
        <f t="shared" si="238"/>
        <v>55.181319193</v>
      </c>
      <c r="RF21" s="100">
        <f t="shared" si="239"/>
        <v>55.388405996437498</v>
      </c>
      <c r="RG21" s="100">
        <f t="shared" si="240"/>
        <v>55.840807382937506</v>
      </c>
      <c r="RH21" s="100">
        <f t="shared" si="241"/>
        <v>68.566486799999993</v>
      </c>
      <c r="RI21" s="100">
        <f t="shared" si="242"/>
        <v>65.967073139167198</v>
      </c>
      <c r="RJ21" s="100">
        <f t="shared" si="243"/>
        <v>55.181319193</v>
      </c>
      <c r="RK21" s="100">
        <f t="shared" si="244"/>
        <v>55.388405996437498</v>
      </c>
      <c r="RL21" s="100">
        <f t="shared" si="245"/>
        <v>55.496526120000013</v>
      </c>
      <c r="RM21" s="100">
        <f t="shared" si="246"/>
        <v>55.551773217609764</v>
      </c>
      <c r="RN21" s="100">
        <f t="shared" si="247"/>
        <v>55.781233815781249</v>
      </c>
      <c r="RO21" s="100">
        <f t="shared" si="248"/>
        <v>55.442037274968747</v>
      </c>
      <c r="RP21" s="100">
        <f t="shared" si="249"/>
        <v>55.722575795250002</v>
      </c>
      <c r="RQ21" s="100">
        <f t="shared" si="250"/>
        <v>55.496526120000013</v>
      </c>
      <c r="RR21" s="100">
        <f t="shared" si="251"/>
        <v>55.442037274968747</v>
      </c>
      <c r="RS21" s="100">
        <f t="shared" si="252"/>
        <v>55.496526120000013</v>
      </c>
      <c r="RT21" s="100">
        <f t="shared" si="226"/>
        <v>55.181319193</v>
      </c>
      <c r="RU21" s="100">
        <f t="shared" si="227"/>
        <v>55.181319193</v>
      </c>
      <c r="RV21" s="100">
        <f t="shared" si="228"/>
        <v>55.496526120000013</v>
      </c>
      <c r="RW21" s="100">
        <f t="shared" si="229"/>
        <v>55.283374999999999</v>
      </c>
      <c r="RX21" s="100">
        <f t="shared" si="230"/>
        <v>55.496526120000013</v>
      </c>
      <c r="RY21" s="100">
        <f t="shared" si="106"/>
        <v>57.7965975615</v>
      </c>
      <c r="RZ21" s="100">
        <f t="shared" si="107"/>
        <v>57.967067705331928</v>
      </c>
      <c r="SA21" s="100">
        <f t="shared" si="108"/>
        <v>57.909418560000013</v>
      </c>
      <c r="SB21" s="100">
        <f t="shared" si="109"/>
        <v>57.687000000000005</v>
      </c>
      <c r="SC21" s="100">
        <f t="shared" si="110"/>
        <v>57.967067705331928</v>
      </c>
      <c r="SD21" s="100">
        <f t="shared" si="111"/>
        <v>57.909418560000013</v>
      </c>
      <c r="SE21" s="100">
        <f t="shared" si="112"/>
        <v>57.580506983999996</v>
      </c>
      <c r="SF21" s="100">
        <f t="shared" si="113"/>
        <v>57.580506983999996</v>
      </c>
      <c r="SG21" s="100">
        <f t="shared" si="114"/>
        <v>57.7965975615</v>
      </c>
      <c r="SH21" s="100">
        <f t="shared" si="115"/>
        <v>58.268668573500001</v>
      </c>
      <c r="SI21" s="100">
        <f t="shared" si="116"/>
        <v>57.686999999999998</v>
      </c>
      <c r="SJ21" s="100">
        <f t="shared" si="117"/>
        <v>57.580506983999996</v>
      </c>
      <c r="SK21" s="100">
        <f t="shared" si="118"/>
        <v>57.580506983999996</v>
      </c>
      <c r="SL21" s="100">
        <f t="shared" si="119"/>
        <v>57.7965975615</v>
      </c>
      <c r="SM21" s="100">
        <f t="shared" si="120"/>
        <v>57.909418560000013</v>
      </c>
      <c r="SN21" s="100">
        <f t="shared" si="121"/>
        <v>57.967067705331928</v>
      </c>
      <c r="SO21" s="100">
        <f t="shared" si="122"/>
        <v>58.206504851250003</v>
      </c>
      <c r="SP21" s="100">
        <f t="shared" si="123"/>
        <v>57.852560634749999</v>
      </c>
      <c r="SQ21" s="100">
        <f t="shared" si="124"/>
        <v>58.145296482000006</v>
      </c>
      <c r="SR21" s="100">
        <f t="shared" si="125"/>
        <v>57.909418560000013</v>
      </c>
      <c r="SS21" s="100">
        <f t="shared" si="126"/>
        <v>57.852560634749999</v>
      </c>
      <c r="ST21" s="100">
        <f t="shared" si="127"/>
        <v>57.909418560000013</v>
      </c>
      <c r="SU21" s="100">
        <f t="shared" si="128"/>
        <v>57.580506983999996</v>
      </c>
      <c r="SV21" s="100">
        <f t="shared" si="129"/>
        <v>57.580506983999996</v>
      </c>
      <c r="SW21" s="100">
        <f t="shared" si="130"/>
        <v>57.909418560000013</v>
      </c>
      <c r="SX21" s="100">
        <f t="shared" si="131"/>
        <v>57.687000000000005</v>
      </c>
      <c r="SY21" s="100">
        <f t="shared" si="132"/>
        <v>57.909418560000013</v>
      </c>
    </row>
    <row r="22" spans="1:519" s="112" customFormat="1" ht="15" customHeight="1" x14ac:dyDescent="0.2">
      <c r="A22" s="12" t="s">
        <v>99</v>
      </c>
      <c r="B22" s="12" t="s">
        <v>17</v>
      </c>
      <c r="C22" s="14">
        <v>100299895</v>
      </c>
      <c r="D22" s="13" t="s">
        <v>529</v>
      </c>
      <c r="E22" s="14" t="s">
        <v>175</v>
      </c>
      <c r="F22" s="141" t="s">
        <v>531</v>
      </c>
      <c r="G22" s="14">
        <v>60</v>
      </c>
      <c r="H22" s="14" t="s">
        <v>530</v>
      </c>
      <c r="I22" s="141" t="s">
        <v>133</v>
      </c>
      <c r="J22" s="141" t="s">
        <v>133</v>
      </c>
      <c r="K22" s="141" t="s">
        <v>133</v>
      </c>
      <c r="L22" s="15" t="s">
        <v>56</v>
      </c>
      <c r="M22" s="14" t="s">
        <v>19</v>
      </c>
      <c r="N22" s="128" t="s">
        <v>57</v>
      </c>
      <c r="O22" s="128" t="s">
        <v>142</v>
      </c>
      <c r="P22" s="128">
        <v>1</v>
      </c>
      <c r="Q22" s="128" t="s">
        <v>20</v>
      </c>
      <c r="R22" s="128" t="s">
        <v>21</v>
      </c>
      <c r="S22" s="129">
        <v>0.12</v>
      </c>
      <c r="T22" s="130">
        <v>0</v>
      </c>
      <c r="U22" s="167" t="s">
        <v>369</v>
      </c>
      <c r="V22" s="131">
        <v>0.1057</v>
      </c>
      <c r="W22" s="131">
        <v>9.0399999999999994E-2</v>
      </c>
      <c r="X22" s="131"/>
      <c r="Y22" s="131">
        <v>0.19</v>
      </c>
      <c r="Z22" s="131">
        <v>0.20499999999999999</v>
      </c>
      <c r="AA22" s="131">
        <v>0.2</v>
      </c>
      <c r="AB22" s="131">
        <v>0.18</v>
      </c>
      <c r="AC22" s="131">
        <v>0.20499999999999999</v>
      </c>
      <c r="AD22" s="131">
        <v>0.2</v>
      </c>
      <c r="AE22" s="131">
        <v>0.17</v>
      </c>
      <c r="AF22" s="131">
        <v>0.17</v>
      </c>
      <c r="AG22" s="131">
        <v>0.19</v>
      </c>
      <c r="AH22" s="131">
        <v>0.23</v>
      </c>
      <c r="AI22" s="131">
        <v>0.18</v>
      </c>
      <c r="AJ22" s="131">
        <v>0.17</v>
      </c>
      <c r="AK22" s="131">
        <v>0.17</v>
      </c>
      <c r="AL22" s="131">
        <v>0.19</v>
      </c>
      <c r="AM22" s="131">
        <v>0.2</v>
      </c>
      <c r="AN22" s="131">
        <v>0.20499999999999999</v>
      </c>
      <c r="AO22" s="131">
        <v>0.22500000000000001</v>
      </c>
      <c r="AP22" s="131">
        <v>0.19500000000000001</v>
      </c>
      <c r="AQ22" s="131">
        <v>0.22</v>
      </c>
      <c r="AR22" s="131">
        <v>0.2</v>
      </c>
      <c r="AS22" s="131">
        <v>0.19500000000000001</v>
      </c>
      <c r="AT22" s="131">
        <v>0.2</v>
      </c>
      <c r="AU22" s="131">
        <v>0.17</v>
      </c>
      <c r="AV22" s="131">
        <v>0.17</v>
      </c>
      <c r="AW22" s="131">
        <v>0.2</v>
      </c>
      <c r="AX22" s="131">
        <v>0.18</v>
      </c>
      <c r="AY22" s="131">
        <v>0.2</v>
      </c>
      <c r="AZ22" s="131">
        <v>0.04</v>
      </c>
      <c r="BA22" s="131">
        <v>0.04</v>
      </c>
      <c r="BB22" s="131">
        <v>0.04</v>
      </c>
      <c r="BC22" s="131">
        <v>0.04</v>
      </c>
      <c r="BD22" s="131">
        <v>0.04</v>
      </c>
      <c r="BE22" s="131">
        <v>0.04</v>
      </c>
      <c r="BF22" s="131">
        <v>0.04</v>
      </c>
      <c r="BG22" s="131">
        <v>0.04</v>
      </c>
      <c r="BH22" s="131">
        <v>0.04</v>
      </c>
      <c r="BI22" s="131">
        <v>0.04</v>
      </c>
      <c r="BJ22" s="131">
        <v>0.18</v>
      </c>
      <c r="BK22" s="131">
        <v>0.04</v>
      </c>
      <c r="BL22" s="131">
        <v>0.04</v>
      </c>
      <c r="BM22" s="131">
        <v>0.04</v>
      </c>
      <c r="BN22" s="131">
        <v>0.04</v>
      </c>
      <c r="BO22" s="131">
        <v>0.04</v>
      </c>
      <c r="BP22" s="131">
        <v>0.04</v>
      </c>
      <c r="BQ22" s="131">
        <v>0.04</v>
      </c>
      <c r="BR22" s="131">
        <v>0.04</v>
      </c>
      <c r="BS22" s="131">
        <v>0.04</v>
      </c>
      <c r="BT22" s="131">
        <v>0.04</v>
      </c>
      <c r="BU22" s="131">
        <v>0.04</v>
      </c>
      <c r="BV22" s="131">
        <v>0.04</v>
      </c>
      <c r="BW22" s="131">
        <v>0.04</v>
      </c>
      <c r="BX22" s="131">
        <v>0.04</v>
      </c>
      <c r="BY22" s="131">
        <v>0.04</v>
      </c>
      <c r="BZ22" s="131">
        <v>0.04</v>
      </c>
      <c r="CA22" s="131" t="s">
        <v>369</v>
      </c>
      <c r="CB22" s="131" t="s">
        <v>369</v>
      </c>
      <c r="CC22" s="131" t="s">
        <v>369</v>
      </c>
      <c r="CD22" s="131" t="s">
        <v>369</v>
      </c>
      <c r="CE22" s="131" t="s">
        <v>369</v>
      </c>
      <c r="CF22" s="131" t="s">
        <v>369</v>
      </c>
      <c r="CG22" s="131" t="s">
        <v>369</v>
      </c>
      <c r="CH22" s="131" t="s">
        <v>369</v>
      </c>
      <c r="CI22" s="131" t="s">
        <v>369</v>
      </c>
      <c r="CJ22" s="131" t="s">
        <v>369</v>
      </c>
      <c r="CK22" s="131">
        <v>0.18</v>
      </c>
      <c r="CL22" s="131">
        <v>0.17</v>
      </c>
      <c r="CM22" s="131" t="s">
        <v>369</v>
      </c>
      <c r="CN22" s="131" t="s">
        <v>369</v>
      </c>
      <c r="CO22" s="131" t="s">
        <v>369</v>
      </c>
      <c r="CP22" s="131" t="s">
        <v>369</v>
      </c>
      <c r="CQ22" s="131" t="s">
        <v>369</v>
      </c>
      <c r="CR22" s="131" t="s">
        <v>369</v>
      </c>
      <c r="CS22" s="131" t="s">
        <v>369</v>
      </c>
      <c r="CT22" s="131" t="s">
        <v>369</v>
      </c>
      <c r="CU22" s="131" t="s">
        <v>369</v>
      </c>
      <c r="CV22" s="131" t="s">
        <v>369</v>
      </c>
      <c r="CW22" s="131" t="s">
        <v>369</v>
      </c>
      <c r="CX22" s="131" t="s">
        <v>369</v>
      </c>
      <c r="CY22" s="131" t="s">
        <v>369</v>
      </c>
      <c r="CZ22" s="131" t="s">
        <v>369</v>
      </c>
      <c r="DA22" s="131" t="s">
        <v>369</v>
      </c>
      <c r="DB22" s="131" t="s">
        <v>369</v>
      </c>
      <c r="DC22" s="131" t="s">
        <v>369</v>
      </c>
      <c r="DD22" s="131" t="s">
        <v>369</v>
      </c>
      <c r="DE22" s="131" t="s">
        <v>369</v>
      </c>
      <c r="DF22" s="131" t="s">
        <v>369</v>
      </c>
      <c r="DG22" s="131" t="s">
        <v>369</v>
      </c>
      <c r="DH22" s="131" t="s">
        <v>369</v>
      </c>
      <c r="DI22" s="131" t="s">
        <v>369</v>
      </c>
      <c r="DJ22" s="131" t="s">
        <v>369</v>
      </c>
      <c r="DK22" s="131" t="s">
        <v>369</v>
      </c>
      <c r="DL22" s="131">
        <v>0.33</v>
      </c>
      <c r="DM22" s="131">
        <v>0.19750000000000001</v>
      </c>
      <c r="DN22" s="131" t="s">
        <v>369</v>
      </c>
      <c r="DO22" s="131" t="s">
        <v>369</v>
      </c>
      <c r="DP22" s="131" t="s">
        <v>369</v>
      </c>
      <c r="DQ22" s="131" t="s">
        <v>369</v>
      </c>
      <c r="DR22" s="131" t="s">
        <v>369</v>
      </c>
      <c r="DS22" s="131" t="s">
        <v>369</v>
      </c>
      <c r="DT22" s="131" t="s">
        <v>369</v>
      </c>
      <c r="DU22" s="131" t="s">
        <v>369</v>
      </c>
      <c r="DV22" s="131" t="s">
        <v>369</v>
      </c>
      <c r="DW22" s="131" t="s">
        <v>369</v>
      </c>
      <c r="DX22" s="131" t="s">
        <v>369</v>
      </c>
      <c r="DY22" s="131" t="s">
        <v>369</v>
      </c>
      <c r="DZ22" s="131" t="s">
        <v>369</v>
      </c>
      <c r="EA22" s="131" t="s">
        <v>369</v>
      </c>
      <c r="EB22" s="131" t="s">
        <v>369</v>
      </c>
      <c r="EC22" s="131" t="str">
        <f t="shared" si="0"/>
        <v>N/A</v>
      </c>
      <c r="ED22" s="131" t="str">
        <f t="shared" si="1"/>
        <v>N/A</v>
      </c>
      <c r="EE22" s="131" t="str">
        <f t="shared" si="2"/>
        <v>N/A</v>
      </c>
      <c r="EF22" s="131" t="str">
        <f t="shared" si="3"/>
        <v>N/A</v>
      </c>
      <c r="EG22" s="131" t="str">
        <f t="shared" si="4"/>
        <v>N/A</v>
      </c>
      <c r="EH22" s="131" t="str">
        <f t="shared" si="5"/>
        <v>N/A</v>
      </c>
      <c r="EI22" s="131" t="str">
        <f t="shared" si="6"/>
        <v>N/A</v>
      </c>
      <c r="EJ22" s="131" t="str">
        <f t="shared" si="7"/>
        <v>N/A</v>
      </c>
      <c r="EK22" s="131" t="str">
        <f t="shared" si="8"/>
        <v>N/A</v>
      </c>
      <c r="EL22" s="131" t="str">
        <f t="shared" si="9"/>
        <v>N/A</v>
      </c>
      <c r="EM22" s="131">
        <f t="shared" si="10"/>
        <v>0.33000000000000029</v>
      </c>
      <c r="EN22" s="131">
        <f t="shared" si="11"/>
        <v>0.38506024096385549</v>
      </c>
      <c r="EO22" s="131" t="str">
        <f t="shared" si="12"/>
        <v>N/A</v>
      </c>
      <c r="EP22" s="131" t="str">
        <f t="shared" si="133"/>
        <v>N/A</v>
      </c>
      <c r="EQ22" s="131" t="str">
        <f t="shared" si="134"/>
        <v>N/A</v>
      </c>
      <c r="ER22" s="131" t="str">
        <f t="shared" si="441"/>
        <v>N/A</v>
      </c>
      <c r="ES22" s="131" t="str">
        <f t="shared" si="135"/>
        <v>N/A</v>
      </c>
      <c r="ET22" s="131" t="str">
        <f t="shared" si="136"/>
        <v>N/A</v>
      </c>
      <c r="EU22" s="131" t="str">
        <f t="shared" si="137"/>
        <v>N/A</v>
      </c>
      <c r="EV22" s="131" t="str">
        <f t="shared" si="138"/>
        <v>N/A</v>
      </c>
      <c r="EW22" s="131" t="str">
        <f t="shared" si="139"/>
        <v>N/A</v>
      </c>
      <c r="EX22" s="131" t="str">
        <f t="shared" si="140"/>
        <v>N/A</v>
      </c>
      <c r="EY22" s="131" t="str">
        <f t="shared" si="141"/>
        <v>N/A</v>
      </c>
      <c r="EZ22" s="131" t="str">
        <f t="shared" si="142"/>
        <v>N/A</v>
      </c>
      <c r="FA22" s="131" t="str">
        <f t="shared" si="143"/>
        <v>N/A</v>
      </c>
      <c r="FB22" s="131" t="str">
        <f t="shared" si="144"/>
        <v>N/A</v>
      </c>
      <c r="FC22" s="131" t="str">
        <f t="shared" si="145"/>
        <v>N/A</v>
      </c>
      <c r="FD22" s="132">
        <f t="shared" si="146"/>
        <v>0.15624999999999989</v>
      </c>
      <c r="FE22" s="132">
        <f t="shared" si="147"/>
        <v>0.17187499999999989</v>
      </c>
      <c r="FF22" s="132">
        <f t="shared" si="148"/>
        <v>0.16666666666666663</v>
      </c>
      <c r="FG22" s="132">
        <f t="shared" si="149"/>
        <v>0.14583333333333326</v>
      </c>
      <c r="FH22" s="132">
        <f t="shared" si="150"/>
        <v>0.17187499999999989</v>
      </c>
      <c r="FI22" s="132">
        <f t="shared" si="151"/>
        <v>0.16666666666666663</v>
      </c>
      <c r="FJ22" s="132">
        <f t="shared" si="152"/>
        <v>0.13541666666666663</v>
      </c>
      <c r="FK22" s="132">
        <f t="shared" si="153"/>
        <v>0.13541666666666663</v>
      </c>
      <c r="FL22" s="132">
        <f t="shared" si="154"/>
        <v>0.15624999999999989</v>
      </c>
      <c r="FM22" s="132">
        <f t="shared" si="155"/>
        <v>0.19791666666666663</v>
      </c>
      <c r="FN22" s="132">
        <f t="shared" si="156"/>
        <v>0</v>
      </c>
      <c r="FO22" s="132">
        <f t="shared" si="157"/>
        <v>0.13541666666666663</v>
      </c>
      <c r="FP22" s="132">
        <f t="shared" si="158"/>
        <v>0.13541666666666663</v>
      </c>
      <c r="FQ22" s="132">
        <f t="shared" si="159"/>
        <v>0.15624999999999989</v>
      </c>
      <c r="FR22" s="132">
        <f t="shared" si="160"/>
        <v>0.16666666666666663</v>
      </c>
      <c r="FS22" s="132">
        <f t="shared" si="161"/>
        <v>0.17187499999999989</v>
      </c>
      <c r="FT22" s="132">
        <f t="shared" si="162"/>
        <v>0.19270833333333326</v>
      </c>
      <c r="FU22" s="132">
        <f t="shared" si="163"/>
        <v>0.16145833333333337</v>
      </c>
      <c r="FV22" s="132">
        <f t="shared" si="164"/>
        <v>0.18749999999999989</v>
      </c>
      <c r="FW22" s="132">
        <f t="shared" si="165"/>
        <v>0.16666666666666663</v>
      </c>
      <c r="FX22" s="132">
        <f t="shared" si="166"/>
        <v>0.16145833333333337</v>
      </c>
      <c r="FY22" s="132">
        <f t="shared" si="167"/>
        <v>0.16666666666666663</v>
      </c>
      <c r="FZ22" s="132">
        <f t="shared" si="168"/>
        <v>0.13541666666666663</v>
      </c>
      <c r="GA22" s="132">
        <f t="shared" si="169"/>
        <v>0.13541666666666663</v>
      </c>
      <c r="GB22" s="132">
        <f t="shared" si="170"/>
        <v>0.16666666666666663</v>
      </c>
      <c r="GC22" s="132">
        <f t="shared" si="171"/>
        <v>0.14583333333333326</v>
      </c>
      <c r="GD22" s="132">
        <f t="shared" si="172"/>
        <v>0.16666666666666663</v>
      </c>
      <c r="GE22" s="100">
        <f>VLOOKUP($C22,'Preços 18%'!$B:$G,6,0)*IF($M22="Positiva",HLOOKUP(Y22,'Fatores PF (não CMED)'!$B$3:$P$15,MATCH("POSITIVA - POSITIVA",'Fatores PF (não CMED)'!$B$3:$B$15,0),0),IF($M22="Negativa",HLOOKUP(Y22,'Fatores PF (não CMED)'!$B$3:$P$15,MATCH("NEGATIVA - NEGATIVA",'Fatores PF (não CMED)'!$B$3:$B$15,0),0),IF($M22="Neutra",HLOOKUP(Y22,'Fatores PF (não CMED)'!$B$3:$P$15,MATCH("NEUTRA - NEUTRA",'Fatores PF (não CMED)'!$B$3:$B$15,0),0),"")))</f>
        <v>32.933314430000003</v>
      </c>
      <c r="GF22" s="100">
        <f>VLOOKUP($C22,'Preços 18%'!$B:$G,6,0)*IF($M22="Positiva",HLOOKUP(Z22,'Fatores PF (não CMED)'!$B$3:$P$15,MATCH("POSITIVA - POSITIVA",'Fatores PF (não CMED)'!$B$3:$B$15,0),0),IF($M22="Negativa",HLOOKUP(Z22,'Fatores PF (não CMED)'!$B$3:$P$15,MATCH("NEGATIVA - NEGATIVA",'Fatores PF (não CMED)'!$B$3:$B$15,0),0),IF($M22="Neutra",HLOOKUP(Z22,'Fatores PF (não CMED)'!$B$3:$P$15,MATCH("NEUTRA - NEUTRA",'Fatores PF (não CMED)'!$B$3:$B$15,0),0),"")))</f>
        <v>33.653666767548202</v>
      </c>
      <c r="GG22" s="100">
        <f>VLOOKUP($C22,'Preços 18%'!$B:$G,6,0)*IF($M22="Positiva",HLOOKUP(AA22,'Fatores PF (não CMED)'!$B$3:$P$15,MATCH("POSITIVA - POSITIVA",'Fatores PF (não CMED)'!$B$3:$B$15,0),0),IF($M22="Negativa",HLOOKUP(AA22,'Fatores PF (não CMED)'!$B$3:$P$15,MATCH("NEGATIVA - NEGATIVA",'Fatores PF (não CMED)'!$B$3:$B$15,0),0),IF($M22="Neutra",HLOOKUP(AA22,'Fatores PF (não CMED)'!$B$3:$P$15,MATCH("NEUTRA - NEUTRA",'Fatores PF (não CMED)'!$B$3:$B$15,0),0),"")))</f>
        <v>33.410071440000003</v>
      </c>
      <c r="GH22" s="100">
        <f>VLOOKUP($C22,'Preços 18%'!$B:$G,6,0)*IF($M22="Positiva",HLOOKUP(AB22,'Fatores PF (não CMED)'!$B$3:$P$15,MATCH("POSITIVA - POSITIVA",'Fatores PF (não CMED)'!$B$3:$B$15,0),0),IF($M22="Negativa",HLOOKUP(AB22,'Fatores PF (não CMED)'!$B$3:$P$15,MATCH("NEGATIVA - NEGATIVA",'Fatores PF (não CMED)'!$B$3:$B$15,0),0),IF($M22="Neutra",HLOOKUP(AB22,'Fatores PF (não CMED)'!$B$3:$P$15,MATCH("NEUTRA - NEUTRA",'Fatores PF (não CMED)'!$B$3:$B$15,0),0),"")))</f>
        <v>32.47</v>
      </c>
      <c r="GI22" s="100">
        <f>VLOOKUP($C22,'Preços 18%'!$B:$G,6,0)*IF($M22="Positiva",HLOOKUP(AC22,'Fatores PF (não CMED)'!$B$3:$P$15,MATCH("POSITIVA - POSITIVA",'Fatores PF (não CMED)'!$B$3:$B$15,0),0),IF($M22="Negativa",HLOOKUP(AC22,'Fatores PF (não CMED)'!$B$3:$P$15,MATCH("NEGATIVA - NEGATIVA",'Fatores PF (não CMED)'!$B$3:$B$15,0),0),IF($M22="Neutra",HLOOKUP(AC22,'Fatores PF (não CMED)'!$B$3:$P$15,MATCH("NEUTRA - NEUTRA",'Fatores PF (não CMED)'!$B$3:$B$15,0),0),"")))</f>
        <v>33.653666767548202</v>
      </c>
      <c r="GJ22" s="100">
        <f>VLOOKUP($C22,'Preços 18%'!$B:$G,6,0)*IF($M22="Positiva",HLOOKUP(AD22,'Fatores PF (não CMED)'!$B$3:$P$15,MATCH("POSITIVA - POSITIVA",'Fatores PF (não CMED)'!$B$3:$B$15,0),0),IF($M22="Negativa",HLOOKUP(AD22,'Fatores PF (não CMED)'!$B$3:$P$15,MATCH("NEGATIVA - NEGATIVA",'Fatores PF (não CMED)'!$B$3:$B$15,0),0),IF($M22="Neutra",HLOOKUP(AD22,'Fatores PF (não CMED)'!$B$3:$P$15,MATCH("NEUTRA - NEUTRA",'Fatores PF (não CMED)'!$B$3:$B$15,0),0),"")))</f>
        <v>33.410071440000003</v>
      </c>
      <c r="GK22" s="100">
        <f>VLOOKUP($C22,'Preços 18%'!$B:$G,6,0)*IF($M22="Positiva",HLOOKUP(AE22,'Fatores PF (não CMED)'!$B$3:$P$15,MATCH("POSITIVA - POSITIVA",'Fatores PF (não CMED)'!$B$3:$B$15,0),0),IF($M22="Negativa",HLOOKUP(AE22,'Fatores PF (não CMED)'!$B$3:$P$15,MATCH("NEGATIVA - NEGATIVA",'Fatores PF (não CMED)'!$B$3:$B$15,0),0),IF($M22="Neutra",HLOOKUP(AE22,'Fatores PF (não CMED)'!$B$3:$P$15,MATCH("NEUTRA - NEUTRA",'Fatores PF (não CMED)'!$B$3:$B$15,0),0),"")))</f>
        <v>32.01957616</v>
      </c>
      <c r="GL22" s="100">
        <f>VLOOKUP($C22,'Preços 18%'!$B:$G,6,0)*IF($M22="Positiva",HLOOKUP(AF22,'Fatores PF (não CMED)'!$B$3:$P$15,MATCH("POSITIVA - POSITIVA",'Fatores PF (não CMED)'!$B$3:$B$15,0),0),IF($M22="Negativa",HLOOKUP(AF22,'Fatores PF (não CMED)'!$B$3:$P$15,MATCH("NEGATIVA - NEGATIVA",'Fatores PF (não CMED)'!$B$3:$B$15,0),0),IF($M22="Neutra",HLOOKUP(AF22,'Fatores PF (não CMED)'!$B$3:$P$15,MATCH("NEUTRA - NEUTRA",'Fatores PF (não CMED)'!$B$3:$B$15,0),0),"")))</f>
        <v>32.01957616</v>
      </c>
      <c r="GM22" s="100">
        <f>VLOOKUP($C22,'Preços 18%'!$B:$G,6,0)*IF($M22="Positiva",HLOOKUP(AG22,'Fatores PF (não CMED)'!$B$3:$P$15,MATCH("POSITIVA - POSITIVA",'Fatores PF (não CMED)'!$B$3:$B$15,0),0),IF($M22="Negativa",HLOOKUP(AG22,'Fatores PF (não CMED)'!$B$3:$P$15,MATCH("NEGATIVA - NEGATIVA",'Fatores PF (não CMED)'!$B$3:$B$15,0),0),IF($M22="Neutra",HLOOKUP(AG22,'Fatores PF (não CMED)'!$B$3:$P$15,MATCH("NEUTRA - NEUTRA",'Fatores PF (não CMED)'!$B$3:$B$15,0),0),"")))</f>
        <v>32.933314430000003</v>
      </c>
      <c r="GN22" s="100">
        <f>VLOOKUP($C22,'Preços 18%'!$B:$G,6,0)*IF($M22="Positiva",HLOOKUP(AH22,'Fatores PF (não CMED)'!$B$3:$P$15,MATCH("POSITIVA - POSITIVA",'Fatores PF (não CMED)'!$B$3:$B$15,0),0),IF($M22="Negativa",HLOOKUP(AH22,'Fatores PF (não CMED)'!$B$3:$P$15,MATCH("NEGATIVA - NEGATIVA",'Fatores PF (não CMED)'!$B$3:$B$15,0),0),IF($M22="Neutra",HLOOKUP(AH22,'Fatores PF (não CMED)'!$B$3:$P$15,MATCH("NEUTRA - NEUTRA",'Fatores PF (não CMED)'!$B$3:$B$15,0),0),"")))</f>
        <v>34.927102310000002</v>
      </c>
      <c r="GO22" s="100">
        <f>VLOOKUP($C22,'Preços 18%'!$B:$G,6,0)*IF($M22="Positiva",HLOOKUP(AI22,'Fatores PF (não CMED)'!$B$3:$P$15,MATCH("POSITIVA - POSITIVA",'Fatores PF (não CMED)'!$B$3:$B$15,0),0),IF($M22="Negativa",HLOOKUP(AI22,'Fatores PF (não CMED)'!$B$3:$P$15,MATCH("NEGATIVA - NEGATIVA",'Fatores PF (não CMED)'!$B$3:$B$15,0),0),IF($M22="Neutra",HLOOKUP(AI22,'Fatores PF (não CMED)'!$B$3:$P$15,MATCH("NEUTRA - NEUTRA",'Fatores PF (não CMED)'!$B$3:$B$15,0),0),"")))</f>
        <v>32.47</v>
      </c>
      <c r="GP22" s="100">
        <f>VLOOKUP($C22,'Preços 18%'!$B:$G,6,0)*IF($M22="Positiva",HLOOKUP(AJ22,'Fatores PF (não CMED)'!$B$3:$P$15,MATCH("POSITIVA - POSITIVA",'Fatores PF (não CMED)'!$B$3:$B$15,0),0),IF($M22="Negativa",HLOOKUP(AJ22,'Fatores PF (não CMED)'!$B$3:$P$15,MATCH("NEGATIVA - NEGATIVA",'Fatores PF (não CMED)'!$B$3:$B$15,0),0),IF($M22="Neutra",HLOOKUP(AJ22,'Fatores PF (não CMED)'!$B$3:$P$15,MATCH("NEUTRA - NEUTRA",'Fatores PF (não CMED)'!$B$3:$B$15,0),0),"")))</f>
        <v>32.01957616</v>
      </c>
      <c r="GQ22" s="100">
        <f>VLOOKUP($C22,'Preços 18%'!$B:$G,6,0)*IF($M22="Positiva",HLOOKUP(AK22,'Fatores PF (não CMED)'!$B$3:$P$15,MATCH("POSITIVA - POSITIVA",'Fatores PF (não CMED)'!$B$3:$B$15,0),0),IF($M22="Negativa",HLOOKUP(AK22,'Fatores PF (não CMED)'!$B$3:$P$15,MATCH("NEGATIVA - NEGATIVA",'Fatores PF (não CMED)'!$B$3:$B$15,0),0),IF($M22="Neutra",HLOOKUP(AK22,'Fatores PF (não CMED)'!$B$3:$P$15,MATCH("NEUTRA - NEUTRA",'Fatores PF (não CMED)'!$B$3:$B$15,0),0),"")))</f>
        <v>32.01957616</v>
      </c>
      <c r="GR22" s="100">
        <f>VLOOKUP($C22,'Preços 18%'!$B:$G,6,0)*IF($M22="Positiva",HLOOKUP(AL22,'Fatores PF (não CMED)'!$B$3:$P$15,MATCH("POSITIVA - POSITIVA",'Fatores PF (não CMED)'!$B$3:$B$15,0),0),IF($M22="Negativa",HLOOKUP(AL22,'Fatores PF (não CMED)'!$B$3:$P$15,MATCH("NEGATIVA - NEGATIVA",'Fatores PF (não CMED)'!$B$3:$B$15,0),0),IF($M22="Neutra",HLOOKUP(AL22,'Fatores PF (não CMED)'!$B$3:$P$15,MATCH("NEUTRA - NEUTRA",'Fatores PF (não CMED)'!$B$3:$B$15,0),0),"")))</f>
        <v>32.933314430000003</v>
      </c>
      <c r="GS22" s="100">
        <f>VLOOKUP($C22,'Preços 18%'!$B:$G,6,0)*IF($M22="Positiva",HLOOKUP(AM22,'Fatores PF (não CMED)'!$B$3:$P$15,MATCH("POSITIVA - POSITIVA",'Fatores PF (não CMED)'!$B$3:$B$15,0),0),IF($M22="Negativa",HLOOKUP(AM22,'Fatores PF (não CMED)'!$B$3:$P$15,MATCH("NEGATIVA - NEGATIVA",'Fatores PF (não CMED)'!$B$3:$B$15,0),0),IF($M22="Neutra",HLOOKUP(AM22,'Fatores PF (não CMED)'!$B$3:$P$15,MATCH("NEUTRA - NEUTRA",'Fatores PF (não CMED)'!$B$3:$B$15,0),0),"")))</f>
        <v>33.410071440000003</v>
      </c>
      <c r="GT22" s="100">
        <f>VLOOKUP($C22,'Preços 18%'!$B:$G,6,0)*IF($M22="Positiva",HLOOKUP(AN22,'Fatores PF (não CMED)'!$B$3:$P$15,MATCH("POSITIVA - POSITIVA",'Fatores PF (não CMED)'!$B$3:$B$15,0),0),IF($M22="Negativa",HLOOKUP(AN22,'Fatores PF (não CMED)'!$B$3:$P$15,MATCH("NEGATIVA - NEGATIVA",'Fatores PF (não CMED)'!$B$3:$B$15,0),0),IF($M22="Neutra",HLOOKUP(AN22,'Fatores PF (não CMED)'!$B$3:$P$15,MATCH("NEUTRA - NEUTRA",'Fatores PF (não CMED)'!$B$3:$B$15,0),0),"")))</f>
        <v>33.653666767548202</v>
      </c>
      <c r="GU22" s="100">
        <f>VLOOKUP($C22,'Preços 18%'!$B:$G,6,0)*IF($M22="Positiva",HLOOKUP(AO22,'Fatores PF (não CMED)'!$B$3:$P$15,MATCH("POSITIVA - POSITIVA",'Fatores PF (não CMED)'!$B$3:$B$15,0),0),IF($M22="Negativa",HLOOKUP(AO22,'Fatores PF (não CMED)'!$B$3:$P$15,MATCH("NEGATIVA - NEGATIVA",'Fatores PF (não CMED)'!$B$3:$B$15,0),0),IF($M22="Neutra",HLOOKUP(AO22,'Fatores PF (não CMED)'!$B$3:$P$15,MATCH("NEUTRA - NEUTRA",'Fatores PF (não CMED)'!$B$3:$B$15,0),0),"")))</f>
        <v>34.664744710000001</v>
      </c>
      <c r="GV22" s="100">
        <f>VLOOKUP($C22,'Preços 18%'!$B:$G,6,0)*IF($M22="Positiva",HLOOKUP(AP22,'Fatores PF (não CMED)'!$B$3:$P$15,MATCH("POSITIVA - POSITIVA",'Fatores PF (não CMED)'!$B$3:$B$15,0),0),IF($M22="Negativa",HLOOKUP(AP22,'Fatores PF (não CMED)'!$B$3:$P$15,MATCH("NEGATIVA - NEGATIVA",'Fatores PF (não CMED)'!$B$3:$B$15,0),0),IF($M22="Neutra",HLOOKUP(AP22,'Fatores PF (não CMED)'!$B$3:$P$15,MATCH("NEUTRA - NEUTRA",'Fatores PF (não CMED)'!$B$3:$B$15,0),0),"")))</f>
        <v>33.169955790000003</v>
      </c>
      <c r="GW22" s="100">
        <f>VLOOKUP($C22,'Preços 18%'!$B:$G,6,0)*IF($M22="Positiva",HLOOKUP(AQ22,'Fatores PF (não CMED)'!$B$3:$P$15,MATCH("POSITIVA - POSITIVA",'Fatores PF (não CMED)'!$B$3:$B$15,0),0),IF($M22="Negativa",HLOOKUP(AQ22,'Fatores PF (não CMED)'!$B$3:$P$15,MATCH("NEGATIVA - NEGATIVA",'Fatores PF (não CMED)'!$B$3:$B$15,0),0),IF($M22="Neutra",HLOOKUP(AQ22,'Fatores PF (não CMED)'!$B$3:$P$15,MATCH("NEUTRA - NEUTRA",'Fatores PF (não CMED)'!$B$3:$B$15,0),0),"")))</f>
        <v>34.406315979999995</v>
      </c>
      <c r="GX22" s="100">
        <f>VLOOKUP($C22,'Preços 18%'!$B:$G,6,0)*IF($M22="Positiva",HLOOKUP(AR22,'Fatores PF (não CMED)'!$B$3:$P$15,MATCH("POSITIVA - POSITIVA",'Fatores PF (não CMED)'!$B$3:$B$15,0),0),IF($M22="Negativa",HLOOKUP(AR22,'Fatores PF (não CMED)'!$B$3:$P$15,MATCH("NEGATIVA - NEGATIVA",'Fatores PF (não CMED)'!$B$3:$B$15,0),0),IF($M22="Neutra",HLOOKUP(AR22,'Fatores PF (não CMED)'!$B$3:$P$15,MATCH("NEUTRA - NEUTRA",'Fatores PF (não CMED)'!$B$3:$B$15,0),0),"")))</f>
        <v>33.410071440000003</v>
      </c>
      <c r="GY22" s="100">
        <f>VLOOKUP($C22,'Preços 18%'!$B:$G,6,0)*IF($M22="Positiva",HLOOKUP(AS22,'Fatores PF (não CMED)'!$B$3:$P$15,MATCH("POSITIVA - POSITIVA",'Fatores PF (não CMED)'!$B$3:$B$15,0),0),IF($M22="Negativa",HLOOKUP(AS22,'Fatores PF (não CMED)'!$B$3:$P$15,MATCH("NEGATIVA - NEGATIVA",'Fatores PF (não CMED)'!$B$3:$B$15,0),0),IF($M22="Neutra",HLOOKUP(AS22,'Fatores PF (não CMED)'!$B$3:$P$15,MATCH("NEUTRA - NEUTRA",'Fatores PF (não CMED)'!$B$3:$B$15,0),0),"")))</f>
        <v>33.169955790000003</v>
      </c>
      <c r="GZ22" s="100">
        <f>VLOOKUP($C22,'Preços 18%'!$B:$G,6,0)*IF($M22="Positiva",HLOOKUP(AT22,'Fatores PF (não CMED)'!$B$3:$P$15,MATCH("POSITIVA - POSITIVA",'Fatores PF (não CMED)'!$B$3:$B$15,0),0),IF($M22="Negativa",HLOOKUP(AT22,'Fatores PF (não CMED)'!$B$3:$P$15,MATCH("NEGATIVA - NEGATIVA",'Fatores PF (não CMED)'!$B$3:$B$15,0),0),IF($M22="Neutra",HLOOKUP(AT22,'Fatores PF (não CMED)'!$B$3:$P$15,MATCH("NEUTRA - NEUTRA",'Fatores PF (não CMED)'!$B$3:$B$15,0),0),"")))</f>
        <v>33.410071440000003</v>
      </c>
      <c r="HA22" s="100">
        <f>VLOOKUP($C22,'Preços 18%'!$B:$G,6,0)*IF($M22="Positiva",HLOOKUP(AU22,'Fatores PF (não CMED)'!$B$3:$P$15,MATCH("POSITIVA - POSITIVA",'Fatores PF (não CMED)'!$B$3:$B$15,0),0),IF($M22="Negativa",HLOOKUP(AU22,'Fatores PF (não CMED)'!$B$3:$P$15,MATCH("NEGATIVA - NEGATIVA",'Fatores PF (não CMED)'!$B$3:$B$15,0),0),IF($M22="Neutra",HLOOKUP(AU22,'Fatores PF (não CMED)'!$B$3:$P$15,MATCH("NEUTRA - NEUTRA",'Fatores PF (não CMED)'!$B$3:$B$15,0),0),"")))</f>
        <v>32.01957616</v>
      </c>
      <c r="HB22" s="100">
        <f>VLOOKUP($C22,'Preços 18%'!$B:$G,6,0)*IF($M22="Positiva",HLOOKUP(AV22,'Fatores PF (não CMED)'!$B$3:$P$15,MATCH("POSITIVA - POSITIVA",'Fatores PF (não CMED)'!$B$3:$B$15,0),0),IF($M22="Negativa",HLOOKUP(AV22,'Fatores PF (não CMED)'!$B$3:$P$15,MATCH("NEGATIVA - NEGATIVA",'Fatores PF (não CMED)'!$B$3:$B$15,0),0),IF($M22="Neutra",HLOOKUP(AV22,'Fatores PF (não CMED)'!$B$3:$P$15,MATCH("NEUTRA - NEUTRA",'Fatores PF (não CMED)'!$B$3:$B$15,0),0),"")))</f>
        <v>32.01957616</v>
      </c>
      <c r="HC22" s="100">
        <f>VLOOKUP($C22,'Preços 18%'!$B:$G,6,0)*IF($M22="Positiva",HLOOKUP(AW22,'Fatores PF (não CMED)'!$B$3:$P$15,MATCH("POSITIVA - POSITIVA",'Fatores PF (não CMED)'!$B$3:$B$15,0),0),IF($M22="Negativa",HLOOKUP(AW22,'Fatores PF (não CMED)'!$B$3:$P$15,MATCH("NEGATIVA - NEGATIVA",'Fatores PF (não CMED)'!$B$3:$B$15,0),0),IF($M22="Neutra",HLOOKUP(AW22,'Fatores PF (não CMED)'!$B$3:$P$15,MATCH("NEUTRA - NEUTRA",'Fatores PF (não CMED)'!$B$3:$B$15,0),0),"")))</f>
        <v>33.410071440000003</v>
      </c>
      <c r="HD22" s="100">
        <f>VLOOKUP($C22,'Preços 18%'!$B:$G,6,0)*IF($M22="Positiva",HLOOKUP(AX22,'Fatores PF (não CMED)'!$B$3:$P$15,MATCH("POSITIVA - POSITIVA",'Fatores PF (não CMED)'!$B$3:$B$15,0),0),IF($M22="Negativa",HLOOKUP(AX22,'Fatores PF (não CMED)'!$B$3:$P$15,MATCH("NEGATIVA - NEGATIVA",'Fatores PF (não CMED)'!$B$3:$B$15,0),0),IF($M22="Neutra",HLOOKUP(AX22,'Fatores PF (não CMED)'!$B$3:$P$15,MATCH("NEUTRA - NEUTRA",'Fatores PF (não CMED)'!$B$3:$B$15,0),0),"")))</f>
        <v>32.47</v>
      </c>
      <c r="HE22" s="100">
        <f>VLOOKUP($C22,'Preços 18%'!$B:$G,6,0)*IF($M22="Positiva",HLOOKUP(AY22,'Fatores PF (não CMED)'!$B$3:$P$15,MATCH("POSITIVA - POSITIVA",'Fatores PF (não CMED)'!$B$3:$B$15,0),0),IF($M22="Negativa",HLOOKUP(AY22,'Fatores PF (não CMED)'!$B$3:$P$15,MATCH("NEGATIVA - NEGATIVA",'Fatores PF (não CMED)'!$B$3:$B$15,0),0),IF($M22="Neutra",HLOOKUP(AY22,'Fatores PF (não CMED)'!$B$3:$P$15,MATCH("NEUTRA - NEUTRA",'Fatores PF (não CMED)'!$B$3:$B$15,0),0),"")))</f>
        <v>33.410071440000003</v>
      </c>
      <c r="HF22" s="100" t="s">
        <v>369</v>
      </c>
      <c r="HG22" s="100" t="s">
        <v>369</v>
      </c>
      <c r="HH22" s="100" t="s">
        <v>369</v>
      </c>
      <c r="HI22" s="100" t="s">
        <v>369</v>
      </c>
      <c r="HJ22" s="100" t="s">
        <v>369</v>
      </c>
      <c r="HK22" s="100" t="s">
        <v>369</v>
      </c>
      <c r="HL22" s="100" t="s">
        <v>369</v>
      </c>
      <c r="HM22" s="100" t="s">
        <v>369</v>
      </c>
      <c r="HN22" s="100" t="s">
        <v>369</v>
      </c>
      <c r="HO22" s="100" t="s">
        <v>369</v>
      </c>
      <c r="HP22" s="100" t="s">
        <v>369</v>
      </c>
      <c r="HQ22" s="100" t="s">
        <v>369</v>
      </c>
      <c r="HR22" s="100" t="s">
        <v>369</v>
      </c>
      <c r="HS22" s="100" t="s">
        <v>369</v>
      </c>
      <c r="HT22" s="100" t="s">
        <v>369</v>
      </c>
      <c r="HU22" s="100" t="s">
        <v>369</v>
      </c>
      <c r="HV22" s="100" t="s">
        <v>369</v>
      </c>
      <c r="HW22" s="100" t="s">
        <v>369</v>
      </c>
      <c r="HX22" s="100" t="s">
        <v>369</v>
      </c>
      <c r="HY22" s="100" t="s">
        <v>369</v>
      </c>
      <c r="HZ22" s="100" t="s">
        <v>369</v>
      </c>
      <c r="IA22" s="100" t="s">
        <v>369</v>
      </c>
      <c r="IB22" s="100" t="s">
        <v>369</v>
      </c>
      <c r="IC22" s="100" t="s">
        <v>369</v>
      </c>
      <c r="ID22" s="100" t="s">
        <v>369</v>
      </c>
      <c r="IE22" s="100" t="s">
        <v>369</v>
      </c>
      <c r="IF22" s="100" t="s">
        <v>369</v>
      </c>
      <c r="IG22" s="132">
        <f t="shared" si="100"/>
        <v>0.13541666666666663</v>
      </c>
      <c r="IH22" s="132">
        <f t="shared" si="17"/>
        <v>0.14583333333333326</v>
      </c>
      <c r="II22" s="132">
        <f t="shared" si="17"/>
        <v>0.15624999999999989</v>
      </c>
      <c r="IJ22" s="132">
        <f t="shared" si="17"/>
        <v>0.16145833333333337</v>
      </c>
      <c r="IK22" s="132">
        <f t="shared" si="17"/>
        <v>0.16666666666666663</v>
      </c>
      <c r="IL22" s="132">
        <f t="shared" si="17"/>
        <v>0.17187499999999989</v>
      </c>
      <c r="IM22" s="132">
        <f t="shared" si="17"/>
        <v>0.18749999999999989</v>
      </c>
      <c r="IN22" s="132">
        <f t="shared" si="17"/>
        <v>0.19270833333333326</v>
      </c>
      <c r="IO22" s="132">
        <f t="shared" si="17"/>
        <v>0.19791666666666663</v>
      </c>
      <c r="IP22" s="132">
        <f t="shared" si="101"/>
        <v>0.15624999999999989</v>
      </c>
      <c r="IQ22" s="132">
        <f t="shared" si="102"/>
        <v>0</v>
      </c>
      <c r="IR22" s="132">
        <f t="shared" si="103"/>
        <v>0.14583333333333326</v>
      </c>
      <c r="IS22" s="132">
        <f t="shared" si="17"/>
        <v>0.14583333333333326</v>
      </c>
      <c r="IT22" s="132">
        <f t="shared" si="17"/>
        <v>0.15624999999999989</v>
      </c>
      <c r="IU22" s="132">
        <f t="shared" si="17"/>
        <v>0.16145833333333337</v>
      </c>
      <c r="IV22" s="132">
        <f t="shared" si="17"/>
        <v>0.16666666666666663</v>
      </c>
      <c r="IW22" s="100">
        <f>VLOOKUP($C22,'Preços 18%'!$B:$G,6,0)*IF($M22="Positiva",HLOOKUP(IW$5,'Fatores PF (não CMED)'!$B$3:$P$15,MATCH("POSITIVA - POSITIVA",'Fatores PF (não CMED)'!$B$3:$B$15,0),0),IF($M22="Negativa",HLOOKUP(IW$5,'Fatores PF (não CMED)'!$B$3:$P$15,MATCH("NEGATIVA - NEGATIVA",'Fatores PF (não CMED)'!$B$3:$B$15,0),0),IF($M22="Neutra",HLOOKUP(IW$5,'Fatores PF (não CMED)'!$B$3:$P$15,MATCH("NEUTRA - NEUTRA",'Fatores PF (não CMED)'!$B$3:$B$15,0),0),"")))</f>
        <v>25.911514579999999</v>
      </c>
      <c r="IX22" s="100">
        <f>VLOOKUP($C22,'Preços 18%'!$B:$G,6,0)*IF($M22="Positiva",HLOOKUP(IX$5,'Fatores PF (não CMED)'!$B$3:$P$15,MATCH("POSITIVA - POSITIVA",'Fatores PF (não CMED)'!$B$3:$B$15,0),0),IF($M22="Negativa",HLOOKUP(IX$5,'Fatores PF (não CMED)'!$B$3:$P$15,MATCH("NEGATIVA - NEGATIVA",'Fatores PF (não CMED)'!$B$3:$B$15,0),0),IF($M22="Neutra",HLOOKUP(IX$5,'Fatores PF (não CMED)'!$B$3:$P$15,MATCH("NEUTRA - NEUTRA",'Fatores PF (não CMED)'!$B$3:$B$15,0),0),"")))</f>
        <v>29.943022249999999</v>
      </c>
      <c r="IY22" s="100">
        <f>VLOOKUP($C22,'Preços 18%'!$B:$G,6,0)*IF($M22="Positiva",HLOOKUP(IY$5,'Fatores PF (não CMED)'!$B$3:$P$15,MATCH("POSITIVA - POSITIVA",'Fatores PF (não CMED)'!$B$3:$B$15,0),0),IF($M22="Negativa",HLOOKUP(IY$5,'Fatores PF (não CMED)'!$B$3:$P$15,MATCH("NEGATIVA - NEGATIVA",'Fatores PF (não CMED)'!$B$3:$B$15,0),0),IF($M22="Neutra",HLOOKUP(IY$5,'Fatores PF (não CMED)'!$B$3:$P$15,MATCH("NEUTRA - NEUTRA",'Fatores PF (não CMED)'!$B$3:$B$15,0),0),"")))</f>
        <v>32.01957616</v>
      </c>
      <c r="IZ22" s="100">
        <f>VLOOKUP($C22,'Preços 18%'!$B:$G,6,0)*IF($M22="Positiva",HLOOKUP(IZ$5,'Fatores PF (não CMED)'!$B$3:$P$15,MATCH("POSITIVA - POSITIVA",'Fatores PF (não CMED)'!$B$3:$B$15,0),0),IF($M22="Negativa",HLOOKUP(IZ$5,'Fatores PF (não CMED)'!$B$3:$P$15,MATCH("NEGATIVA - NEGATIVA",'Fatores PF (não CMED)'!$B$3:$B$15,0),0),IF($M22="Neutra",HLOOKUP(IZ$5,'Fatores PF (não CMED)'!$B$3:$P$15,MATCH("NEUTRA - NEUTRA",'Fatores PF (não CMED)'!$B$3:$B$15,0),0),"")))</f>
        <v>32.243197049999999</v>
      </c>
      <c r="JA22" s="100">
        <f>VLOOKUP($C22,'Preços 18%'!$B:$G,6,0)*IF($M22="Positiva",HLOOKUP(JA$5,'Fatores PF (não CMED)'!$B$3:$P$15,MATCH("POSITIVA - POSITIVA",'Fatores PF (não CMED)'!$B$3:$B$15,0),0),IF($M22="Negativa",HLOOKUP(JA$5,'Fatores PF (não CMED)'!$B$3:$P$15,MATCH("NEGATIVA - NEGATIVA",'Fatores PF (não CMED)'!$B$3:$B$15,0),0),IF($M22="Neutra",HLOOKUP(JA$5,'Fatores PF (não CMED)'!$B$3:$P$15,MATCH("NEUTRA - NEUTRA",'Fatores PF (não CMED)'!$B$3:$B$15,0),0),"")))</f>
        <v>32.47</v>
      </c>
      <c r="JB22" s="100">
        <f>VLOOKUP($C22,'Preços 18%'!$B:$G,6,0)*IF($M22="Positiva",HLOOKUP(JB$5,'Fatores PF (não CMED)'!$B$3:$P$15,MATCH("POSITIVA - POSITIVA",'Fatores PF (não CMED)'!$B$3:$B$15,0),0),IF($M22="Negativa",HLOOKUP(JB$5,'Fatores PF (não CMED)'!$B$3:$P$15,MATCH("NEGATIVA - NEGATIVA",'Fatores PF (não CMED)'!$B$3:$B$15,0),0),IF($M22="Neutra",HLOOKUP(JB$5,'Fatores PF (não CMED)'!$B$3:$P$15,MATCH("NEUTRA - NEUTRA",'Fatores PF (não CMED)'!$B$3:$B$15,0),0),"")))</f>
        <v>32.933314430000003</v>
      </c>
      <c r="JC22" s="100">
        <f>VLOOKUP($C22,'Preços 18%'!$B:$G,6,0)*IF($M22="Positiva",HLOOKUP(JC$5,'Fatores PF (não CMED)'!$B$3:$P$15,MATCH("POSITIVA - POSITIVA",'Fatores PF (não CMED)'!$B$3:$B$15,0),0),IF($M22="Negativa",HLOOKUP(JC$5,'Fatores PF (não CMED)'!$B$3:$P$15,MATCH("NEGATIVA - NEGATIVA",'Fatores PF (não CMED)'!$B$3:$B$15,0),0),IF($M22="Neutra",HLOOKUP(JC$5,'Fatores PF (não CMED)'!$B$3:$P$15,MATCH("NEUTRA - NEUTRA",'Fatores PF (não CMED)'!$B$3:$B$15,0),0),"")))</f>
        <v>33.169955790000003</v>
      </c>
      <c r="JD22" s="100">
        <f>VLOOKUP($C22,'Preços 18%'!$B:$G,6,0)*IF($M22="Positiva",HLOOKUP(JD$5,'Fatores PF (não CMED)'!$B$3:$P$15,MATCH("POSITIVA - POSITIVA",'Fatores PF (não CMED)'!$B$3:$B$15,0),0),IF($M22="Negativa",HLOOKUP(JD$5,'Fatores PF (não CMED)'!$B$3:$P$15,MATCH("NEGATIVA - NEGATIVA",'Fatores PF (não CMED)'!$B$3:$B$15,0),0),IF($M22="Neutra",HLOOKUP(JD$5,'Fatores PF (não CMED)'!$B$3:$P$15,MATCH("NEUTRA - NEUTRA",'Fatores PF (não CMED)'!$B$3:$B$15,0),0),"")))</f>
        <v>33.410071440000003</v>
      </c>
      <c r="JE22" s="100">
        <f>VLOOKUP($C22,'Preços 18%'!$B:$G,6,0)*IF($M22="Positiva",HLOOKUP(JE$5,'Fatores PF (não CMED)'!$B$3:$P$15,MATCH("POSITIVA - POSITIVA",'Fatores PF (não CMED)'!$B$3:$B$15,0),0),IF($M22="Negativa",HLOOKUP(JE$5,'Fatores PF (não CMED)'!$B$3:$P$15,MATCH("NEGATIVA - NEGATIVA",'Fatores PF (não CMED)'!$B$3:$B$15,0),0),IF($M22="Neutra",HLOOKUP(JE$5,'Fatores PF (não CMED)'!$B$3:$P$15,MATCH("NEUTRA - NEUTRA",'Fatores PF (não CMED)'!$B$3:$B$15,0),0),"")))</f>
        <v>33.653666767548202</v>
      </c>
      <c r="JF22" s="100">
        <f>VLOOKUP($C22,'Preços 18%'!$B:$G,6,0)*IF($M22="Positiva",HLOOKUP(JF$5,'Fatores PF (não CMED)'!$B$3:$P$15,MATCH("POSITIVA - POSITIVA",'Fatores PF (não CMED)'!$B$3:$B$15,0),0),IF($M22="Negativa",HLOOKUP(JF$5,'Fatores PF (não CMED)'!$B$3:$P$15,MATCH("NEGATIVA - NEGATIVA",'Fatores PF (não CMED)'!$B$3:$B$15,0),0),IF($M22="Neutra",HLOOKUP(JF$5,'Fatores PF (não CMED)'!$B$3:$P$15,MATCH("NEUTRA - NEUTRA",'Fatores PF (não CMED)'!$B$3:$B$15,0),0),"")))</f>
        <v>33.900855489999998</v>
      </c>
      <c r="JG22" s="100">
        <f>VLOOKUP($C22,'Preços 18%'!$B:$G,6,0)*IF($M22="Positiva",HLOOKUP(JG$5,'Fatores PF (não CMED)'!$B$3:$P$15,MATCH("POSITIVA - POSITIVA",'Fatores PF (não CMED)'!$B$3:$B$15,0),0),IF($M22="Negativa",HLOOKUP(JG$5,'Fatores PF (não CMED)'!$B$3:$P$15,MATCH("NEGATIVA - NEGATIVA",'Fatores PF (não CMED)'!$B$3:$B$15,0),0),IF($M22="Neutra",HLOOKUP(JG$5,'Fatores PF (não CMED)'!$B$3:$P$15,MATCH("NEUTRA - NEUTRA",'Fatores PF (não CMED)'!$B$3:$B$15,0),0),"")))</f>
        <v>34.406315979999995</v>
      </c>
      <c r="JH22" s="100">
        <f>VLOOKUP($C22,'Preços 18%'!$B:$G,6,0)*IF($M22="Positiva",HLOOKUP(JH$5,'Fatores PF (não CMED)'!$B$3:$P$15,MATCH("POSITIVA - POSITIVA",'Fatores PF (não CMED)'!$B$3:$B$15,0),0),IF($M22="Negativa",HLOOKUP(JH$5,'Fatores PF (não CMED)'!$B$3:$P$15,MATCH("NEGATIVA - NEGATIVA",'Fatores PF (não CMED)'!$B$3:$B$15,0),0),IF($M22="Neutra",HLOOKUP(JH$5,'Fatores PF (não CMED)'!$B$3:$P$15,MATCH("NEUTRA - NEUTRA",'Fatores PF (não CMED)'!$B$3:$B$15,0),0),"")))</f>
        <v>34.664744710000001</v>
      </c>
      <c r="JI22" s="100">
        <f>VLOOKUP($C22,'Preços 18%'!$B:$G,6,0)*IF($M22="Positiva",HLOOKUP(JI$5,'Fatores PF (não CMED)'!$B$3:$P$15,MATCH("POSITIVA - POSITIVA",'Fatores PF (não CMED)'!$B$3:$B$15,0),0),IF($M22="Negativa",HLOOKUP(JI$5,'Fatores PF (não CMED)'!$B$3:$P$15,MATCH("NEGATIVA - NEGATIVA",'Fatores PF (não CMED)'!$B$3:$B$15,0),0),IF($M22="Neutra",HLOOKUP(JI$5,'Fatores PF (não CMED)'!$B$3:$P$15,MATCH("NEUTRA - NEUTRA",'Fatores PF (não CMED)'!$B$3:$B$15,0),0),"")))</f>
        <v>34.927102310000002</v>
      </c>
      <c r="JJ22" s="100">
        <f>VLOOKUP($C22,'Preços 18%'!$B:$G,6,0)*IF($M22="Positiva",HLOOKUP(JJ$5,'Fatores PF (não CMED)'!$B$3:$P$15,MATCH("POSITIVA - POSITIVA",'Fatores PF (não CMED)'!$B$3:$B$15,0),0),IF($M22="Negativa",HLOOKUP(JJ$5,'Fatores PF (não CMED)'!$B$3:$P$15,MATCH("NEGATIVA - POSITIVA",'Fatores PF (não CMED)'!$B$3:$B$15,0),0),IF($M22="Neutra",HLOOKUP(JJ$5,'Fatores PF (não CMED)'!$B$3:$P$15,MATCH("NEUTRA - POSITIVA",'Fatores PF (não CMED)'!$B$3:$B$15,0),0),"")))</f>
        <v>26.290082309999999</v>
      </c>
      <c r="JK22" s="100">
        <f>VLOOKUP($C22,'Preços 18%'!$B:$G,6,0)*IF($M22="Positiva",HLOOKUP(JK$5,'Fatores PF (não CMED)'!$B$3:$P$15,MATCH("POSITIVA - POSITIVA",'Fatores PF (não CMED)'!$B$3:$B$15,0),0),IF($M22="Negativa",HLOOKUP(JK$5,'Fatores PF (não CMED)'!$B$3:$P$15,MATCH("NEGATIVA - POSITIVA",'Fatores PF (não CMED)'!$B$3:$B$15,0),0),IF($M22="Neutra",HLOOKUP(JK$5,'Fatores PF (não CMED)'!$B$3:$P$15,MATCH("NEUTRA - POSITIVA",'Fatores PF (não CMED)'!$B$3:$B$15,0),0),"")))</f>
        <v>27.873806559999998</v>
      </c>
      <c r="JL22" s="100">
        <f>VLOOKUP($C22,'Preços 18%'!$B:$G,6,0)*IF($M22="Positiva",HLOOKUP(JL$5,'Fatores PF (não CMED)'!$B$3:$P$15,MATCH("POSITIVA - POSITIVA",'Fatores PF (não CMED)'!$B$3:$B$15,0),0),IF($M22="Negativa",HLOOKUP(JL$5,'Fatores PF (não CMED)'!$B$3:$P$15,MATCH("NEGATIVA - POSITIVA",'Fatores PF (não CMED)'!$B$3:$B$15,0),0),IF($M22="Neutra",HLOOKUP(JL$5,'Fatores PF (não CMED)'!$B$3:$P$15,MATCH("NEUTRA - POSITIVA",'Fatores PF (não CMED)'!$B$3:$B$15,0),0),"")))</f>
        <v>28.042747969999997</v>
      </c>
      <c r="JM22" s="100">
        <f>VLOOKUP($C22,'Preços 18%'!$B:$G,6,0)*IF($M22="Positiva",HLOOKUP(JM$5,'Fatores PF (não CMED)'!$B$3:$P$15,MATCH("POSITIVA - POSITIVA",'Fatores PF (não CMED)'!$B$3:$B$15,0),0),IF($M22="Negativa",HLOOKUP(JM$5,'Fatores PF (não CMED)'!$B$3:$P$15,MATCH("NEGATIVA - POSITIVA",'Fatores PF (não CMED)'!$B$3:$B$15,0),0),IF($M22="Neutra",HLOOKUP(JM$5,'Fatores PF (não CMED)'!$B$3:$P$15,MATCH("NEUTRA - POSITIVA",'Fatores PF (não CMED)'!$B$3:$B$15,0),0),"")))</f>
        <v>28.213734989999999</v>
      </c>
      <c r="JN22" s="100">
        <f>VLOOKUP($C22,'Preços 18%'!$B:$G,6,0)*IF($M22="Positiva",HLOOKUP(JN$5,'Fatores PF (não CMED)'!$B$3:$P$15,MATCH("POSITIVA - POSITIVA",'Fatores PF (não CMED)'!$B$3:$B$15,0),0),IF($M22="Negativa",HLOOKUP(JN$5,'Fatores PF (não CMED)'!$B$3:$P$15,MATCH("NEGATIVA - POSITIVA",'Fatores PF (não CMED)'!$B$3:$B$15,0),0),IF($M22="Neutra",HLOOKUP(JN$5,'Fatores PF (não CMED)'!$B$3:$P$15,MATCH("NEUTRA - POSITIVA",'Fatores PF (não CMED)'!$B$3:$B$15,0),0),"")))</f>
        <v>28.56207315</v>
      </c>
      <c r="JO22" s="100">
        <f>VLOOKUP($C22,'Preços 18%'!$B:$G,6,0)*IF($M22="Positiva",HLOOKUP(JO$5,'Fatores PF (não CMED)'!$B$3:$P$15,MATCH("POSITIVA - POSITIVA",'Fatores PF (não CMED)'!$B$3:$B$15,0),0),IF($M22="Negativa",HLOOKUP(JO$5,'Fatores PF (não CMED)'!$B$3:$P$15,MATCH("NEGATIVA - POSITIVA",'Fatores PF (não CMED)'!$B$3:$B$15,0),0),IF($M22="Neutra",HLOOKUP(JO$5,'Fatores PF (não CMED)'!$B$3:$P$15,MATCH("NEUTRA - POSITIVA",'Fatores PF (não CMED)'!$B$3:$B$15,0),0),"")))</f>
        <v>28.739456759999999</v>
      </c>
      <c r="JP22" s="100">
        <f>VLOOKUP($C22,'Preços 18%'!$B:$G,6,0)*IF($M22="Positiva",HLOOKUP(JP$5,'Fatores PF (não CMED)'!$B$3:$P$15,MATCH("POSITIVA - POSITIVA",'Fatores PF (não CMED)'!$B$3:$B$15,0),0),IF($M22="Negativa",HLOOKUP(JP$5,'Fatores PF (não CMED)'!$B$3:$P$15,MATCH("NEGATIVA - POSITIVA",'Fatores PF (não CMED)'!$B$3:$B$15,0),0),IF($M22="Neutra",HLOOKUP(JP$5,'Fatores PF (não CMED)'!$B$3:$P$15,MATCH("NEUTRA - POSITIVA",'Fatores PF (não CMED)'!$B$3:$B$15,0),0),"")))</f>
        <v>28.9190808</v>
      </c>
      <c r="JQ22" s="100">
        <f>VLOOKUP($C22,'Preços 18%'!$B:$G,6,0)*IF($M22="Positiva",HLOOKUP(JQ$5,'Fatores PF (não CMED)'!$B$3:$P$15,MATCH("POSITIVA - POSITIVA",'Fatores PF (não CMED)'!$B$3:$B$15,0),0),IF($M22="Negativa",HLOOKUP(JQ$5,'Fatores PF (não CMED)'!$B$3:$P$15,MATCH("NEGATIVA - POSITIVA",'Fatores PF (não CMED)'!$B$3:$B$15,0),0),IF($M22="Neutra",HLOOKUP(JQ$5,'Fatores PF (não CMED)'!$B$3:$P$15,MATCH("NEUTRA - POSITIVA",'Fatores PF (não CMED)'!$B$3:$B$15,0),0),"")))</f>
        <v>29.28514758</v>
      </c>
      <c r="JR22" s="100">
        <f>VLOOKUP($C22,'Preços 18%'!$B:$G,6,0)*IF($M22="Positiva",HLOOKUP(JR$5,'Fatores PF (não CMED)'!$B$3:$P$15,MATCH("POSITIVA - POSITIVA",'Fatores PF (não CMED)'!$B$3:$B$15,0),0),IF($M22="Negativa",HLOOKUP(JR$5,'Fatores PF (não CMED)'!$B$3:$P$15,MATCH("NEGATIVA - POSITIVA",'Fatores PF (não CMED)'!$B$3:$B$15,0),0),IF($M22="Neutra",HLOOKUP(JR$5,'Fatores PF (não CMED)'!$B$3:$P$15,MATCH("NEUTRA - POSITIVA",'Fatores PF (não CMED)'!$B$3:$B$15,0),0),"")))</f>
        <v>29.660598189999998</v>
      </c>
      <c r="JS22" s="100" t="s">
        <v>369</v>
      </c>
      <c r="JT22" s="100" t="s">
        <v>369</v>
      </c>
      <c r="JU22" s="100" t="s">
        <v>369</v>
      </c>
      <c r="JV22" s="100" t="s">
        <v>369</v>
      </c>
      <c r="JW22" s="100" t="s">
        <v>369</v>
      </c>
      <c r="JX22" s="100" t="s">
        <v>369</v>
      </c>
      <c r="JY22" s="100" t="s">
        <v>369</v>
      </c>
      <c r="JZ22" s="100" t="s">
        <v>369</v>
      </c>
      <c r="KA22" s="100" t="s">
        <v>369</v>
      </c>
      <c r="KB22" s="100" t="s">
        <v>369</v>
      </c>
      <c r="KC22" s="100" t="s">
        <v>369</v>
      </c>
      <c r="KD22" s="100" t="s">
        <v>369</v>
      </c>
      <c r="KE22" s="100" t="s">
        <v>369</v>
      </c>
      <c r="KF22" s="100" t="s">
        <v>369</v>
      </c>
      <c r="KG22" s="100" t="s">
        <v>369</v>
      </c>
      <c r="KH22" s="100" t="s">
        <v>369</v>
      </c>
      <c r="KI22" s="100" t="s">
        <v>369</v>
      </c>
      <c r="KJ22" s="100" t="s">
        <v>369</v>
      </c>
      <c r="KK22" s="100" t="s">
        <v>369</v>
      </c>
      <c r="KL22" s="100" t="s">
        <v>369</v>
      </c>
      <c r="KM22" s="100" t="s">
        <v>369</v>
      </c>
      <c r="KN22" s="100" t="s">
        <v>369</v>
      </c>
      <c r="KO22" s="132" t="str">
        <f>IF(HLOOKUP(VLOOKUP(LEFT(KO$5,2),'%ICMS'!$B:$K,9,0),$IG$4:$IR$34,MATCH($C22,$C$4:$C$34,0),0)=FD22,"",FD22)</f>
        <v/>
      </c>
      <c r="KP22" s="132">
        <f>IF(HLOOKUP(VLOOKUP(LEFT(KP$5,2),'%ICMS'!$B:$K,9,0),$IG$4:$IR$34,MATCH($C22,$C$4:$C$34,0),0)=FE22,"",FE22)</f>
        <v>0.17187499999999989</v>
      </c>
      <c r="KQ22" s="132" t="str">
        <f>IF(HLOOKUP(VLOOKUP(LEFT(KQ$5,2),'%ICMS'!$B:$K,9,0),$IG$4:$IR$34,MATCH($C22,$C$4:$C$34,0),0)=FF22,"",FF22)</f>
        <v/>
      </c>
      <c r="KR22" s="132" t="str">
        <f>IF(HLOOKUP(VLOOKUP(LEFT(KR$5,2),'%ICMS'!$B:$K,9,0),$IG$4:$IR$34,MATCH($C22,$C$4:$C$34,0),0)=FG22,"",FG22)</f>
        <v/>
      </c>
      <c r="KS22" s="132" t="str">
        <f>IF(HLOOKUP(VLOOKUP(LEFT(KS$5,2),'%ICMS'!$B:$K,9,0),$IG$4:$IR$34,MATCH($C22,$C$4:$C$34,0),0)=FH22,"",FH22)</f>
        <v/>
      </c>
      <c r="KT22" s="132" t="str">
        <f>IF(HLOOKUP(VLOOKUP(LEFT(KT$5,2),'%ICMS'!$B:$K,9,0),$IG$4:$IR$34,MATCH($C22,$C$4:$C$34,0),0)=FI22,"",FI22)</f>
        <v/>
      </c>
      <c r="KU22" s="132" t="str">
        <f>IF(HLOOKUP(VLOOKUP(LEFT(KU$5,2),'%ICMS'!$B:$K,9,0),$IG$4:$IR$34,MATCH($C22,$C$4:$C$34,0),0)=FJ22,"",FJ22)</f>
        <v/>
      </c>
      <c r="KV22" s="132" t="str">
        <f>IF(HLOOKUP(VLOOKUP(LEFT(KV$5,2),'%ICMS'!$B:$K,9,0),$IG$4:$IR$34,MATCH($C22,$C$4:$C$34,0),0)=FK22,"",FK22)</f>
        <v/>
      </c>
      <c r="KW22" s="132" t="str">
        <f>IF(HLOOKUP(VLOOKUP(LEFT(KW$5,2),'%ICMS'!$B:$K,9,0),$IG$4:$IR$34,MATCH($C22,$C$4:$C$34,0),0)=FL22,"",FL22)</f>
        <v/>
      </c>
      <c r="KX22" s="132" t="str">
        <f>IF(HLOOKUP(VLOOKUP(LEFT(KX$5,2),'%ICMS'!$B:$K,9,0),$IG$4:$IR$34,MATCH($C22,$C$4:$C$34,0),0)=FM22,"",FM22)</f>
        <v/>
      </c>
      <c r="KY22" s="132" t="str">
        <f>IF(HLOOKUP(VLOOKUP(LEFT(KY$5,2),'%ICMS'!$B:$K,9,0),$IG$4:$IR$34,MATCH($C22,$C$4:$C$34,0),0)=FN22,"",FN22)</f>
        <v/>
      </c>
      <c r="KZ22" s="132" t="str">
        <f>IF(HLOOKUP(VLOOKUP(LEFT(KZ$5,2),'%ICMS'!$B:$K,9,0),$IG$4:$IR$34,MATCH($C22,$C$4:$C$34,0),0)=FO22,"",FO22)</f>
        <v/>
      </c>
      <c r="LA22" s="132" t="str">
        <f>IF(HLOOKUP(VLOOKUP(LEFT(LA$5,2),'%ICMS'!$B:$K,9,0),$IG$4:$IR$34,MATCH($C22,$C$4:$C$34,0),0)=FP22,"",FP22)</f>
        <v/>
      </c>
      <c r="LB22" s="132" t="str">
        <f>IF(HLOOKUP(VLOOKUP(LEFT(LB$5,2),'%ICMS'!$B:$K,9,0),$IG$4:$IR$34,MATCH($C22,$C$4:$C$34,0),0)=FQ22,"",FQ22)</f>
        <v/>
      </c>
      <c r="LC22" s="132" t="str">
        <f>IF(HLOOKUP(VLOOKUP(LEFT(LC$5,2),'%ICMS'!$B:$K,9,0),$IG$4:$IR$34,MATCH($C22,$C$4:$C$34,0),0)=FR22,"",FR22)</f>
        <v/>
      </c>
      <c r="LD22" s="132" t="str">
        <f>IF(HLOOKUP(VLOOKUP(LEFT(LD$5,2),'%ICMS'!$B:$K,9,0),$IG$4:$IR$34,MATCH($C22,$C$4:$C$34,0),0)=FS22,"",FS22)</f>
        <v/>
      </c>
      <c r="LE22" s="132" t="str">
        <f>IF(HLOOKUP(VLOOKUP(LEFT(LE$5,2),'%ICMS'!$B:$K,9,0),$IG$4:$IR$34,MATCH($C22,$C$4:$C$34,0),0)=FT22,"",FT22)</f>
        <v/>
      </c>
      <c r="LF22" s="132" t="str">
        <f>IF(HLOOKUP(VLOOKUP(LEFT(LF$5,2),'%ICMS'!$B:$K,9,0),$IG$4:$IR$34,MATCH($C22,$C$4:$C$34,0),0)=FU22,"",FU22)</f>
        <v/>
      </c>
      <c r="LG22" s="132" t="str">
        <f>IF(HLOOKUP(VLOOKUP(LEFT(LG$5,2),'%ICMS'!$B:$K,9,0),$IG$4:$IR$34,MATCH($C22,$C$4:$C$34,0),0)=FV22,"",FV22)</f>
        <v/>
      </c>
      <c r="LH22" s="132" t="str">
        <f>IF(HLOOKUP(VLOOKUP(LEFT(LH$5,2),'%ICMS'!$B:$K,9,0),$IG$4:$IR$34,MATCH($C22,$C$4:$C$34,0),0)=FW22,"",FW22)</f>
        <v/>
      </c>
      <c r="LI22" s="132" t="str">
        <f>IF(HLOOKUP(VLOOKUP(LEFT(LI$5,2),'%ICMS'!$B:$K,9,0),$IG$4:$IR$34,MATCH($C22,$C$4:$C$34,0),0)=FX22,"",FX22)</f>
        <v/>
      </c>
      <c r="LJ22" s="132" t="str">
        <f>IF(HLOOKUP(VLOOKUP(LEFT(LJ$5,2),'%ICMS'!$B:$K,9,0),$IG$4:$IR$34,MATCH($C22,$C$4:$C$34,0),0)=FY22,"",FY22)</f>
        <v/>
      </c>
      <c r="LK22" s="132" t="str">
        <f>IF(HLOOKUP(VLOOKUP(LEFT(LK$5,2),'%ICMS'!$B:$K,9,0),$IG$4:$IR$34,MATCH($C22,$C$4:$C$34,0),0)=FZ22,"",FZ22)</f>
        <v/>
      </c>
      <c r="LL22" s="132" t="str">
        <f>IF(HLOOKUP(VLOOKUP(LEFT(LL$5,2),'%ICMS'!$B:$K,9,0),$IG$4:$IR$34,MATCH($C22,$C$4:$C$34,0),0)=GA22,"",GA22)</f>
        <v/>
      </c>
      <c r="LM22" s="132" t="str">
        <f>IF(HLOOKUP(VLOOKUP(LEFT(LM$5,2),'%ICMS'!$B:$K,9,0),$IG$4:$IR$34,MATCH($C22,$C$4:$C$34,0),0)=GB22,"",GB22)</f>
        <v/>
      </c>
      <c r="LN22" s="132" t="str">
        <f>IF(HLOOKUP(VLOOKUP(LEFT(LN$5,2),'%ICMS'!$B:$K,9,0),$IG$4:$IR$34,MATCH($C22,$C$4:$C$34,0),0)=GC22,"",GC22)</f>
        <v/>
      </c>
      <c r="LO22" s="132" t="str">
        <f>IFERROR(IF(AND(VLOOKUP(LEFT(LO$5,2),'%ICMS'!$B$2:$I$29,8,0)=AY22,HLOOKUP(AY22,$IG$5:$IO$34,MATCH($C22,$C$5:$C$34,0),0)=GD22),"",GD22),GD22)</f>
        <v/>
      </c>
      <c r="LP22" s="100"/>
      <c r="LQ22" s="100" t="str">
        <f>IF(VLOOKUP(LEFT($LQ$5,2),'%ICMS'!$B$2:$I$29,8,0)=Z22,"",GF22)</f>
        <v/>
      </c>
      <c r="LR22" s="100"/>
      <c r="LS22" s="100"/>
      <c r="LT22" s="100"/>
      <c r="LU22" s="100"/>
      <c r="LV22" s="100"/>
      <c r="LW22" s="100"/>
      <c r="LX22" s="100"/>
      <c r="LY22" s="100"/>
      <c r="LZ22" s="100"/>
      <c r="MA22" s="100"/>
      <c r="MB22" s="100"/>
      <c r="MC22" s="100"/>
      <c r="MD22" s="100"/>
      <c r="ME22" s="100"/>
      <c r="MF22" s="100"/>
      <c r="MG22" s="100"/>
      <c r="MH22" s="100"/>
      <c r="MI22" s="100"/>
      <c r="MJ22" s="100"/>
      <c r="MK22" s="100"/>
      <c r="ML22" s="100"/>
      <c r="MM22" s="100"/>
      <c r="MN22" s="100"/>
      <c r="MO22" s="100"/>
      <c r="MP22" s="100"/>
      <c r="MQ22" s="100"/>
      <c r="MR22" s="100" t="str">
        <f>IF(VLOOKUP(LEFT($MR$5,2),'%ICMS'!$B$2:$I$29,8,0)=Z22,"",HG22)</f>
        <v/>
      </c>
      <c r="MS22" s="100"/>
      <c r="MT22" s="100"/>
      <c r="MU22" s="100"/>
      <c r="MV22" s="100"/>
      <c r="MW22" s="100"/>
      <c r="MX22" s="100"/>
      <c r="MY22" s="100"/>
      <c r="MZ22" s="100"/>
      <c r="NA22" s="100"/>
      <c r="NB22" s="100"/>
      <c r="NC22" s="100"/>
      <c r="ND22" s="100"/>
      <c r="NE22" s="100"/>
      <c r="NF22" s="100"/>
      <c r="NG22" s="100"/>
      <c r="NH22" s="100"/>
      <c r="NI22" s="100"/>
      <c r="NJ22" s="100"/>
      <c r="NK22" s="100"/>
      <c r="NL22" s="100"/>
      <c r="NM22" s="100"/>
      <c r="NN22" s="100"/>
      <c r="NO22" s="100" t="str">
        <f>IF(FB22="PMPF",U22,IF(VLOOKUP(LEFT($NO$5,2),'%ICMS'!$B$2:$I$29,8,0)=AW22,"",ID22))</f>
        <v/>
      </c>
      <c r="NP22" s="100"/>
      <c r="NQ22" s="100"/>
      <c r="NT22" s="131">
        <v>0.08</v>
      </c>
      <c r="NU22" s="100">
        <f t="shared" si="18"/>
        <v>25.564485326287507</v>
      </c>
      <c r="NV22" s="100">
        <f t="shared" si="19"/>
        <v>25.639887368525791</v>
      </c>
      <c r="NW22" s="100">
        <f t="shared" si="20"/>
        <v>25.614388104000003</v>
      </c>
      <c r="NX22" s="100">
        <f t="shared" si="21"/>
        <v>25.516008333333332</v>
      </c>
      <c r="NY22" s="100">
        <f t="shared" si="22"/>
        <v>25.639887368525791</v>
      </c>
      <c r="NZ22" s="100">
        <f t="shared" si="23"/>
        <v>25.614388104000003</v>
      </c>
      <c r="OA22" s="100">
        <f t="shared" si="24"/>
        <v>25.468904537266667</v>
      </c>
      <c r="OB22" s="100">
        <f t="shared" si="25"/>
        <v>25.468904537266667</v>
      </c>
      <c r="OC22" s="100">
        <f t="shared" si="26"/>
        <v>25.564485326287507</v>
      </c>
      <c r="OD22" s="100">
        <f t="shared" si="27"/>
        <v>25.773290912920839</v>
      </c>
      <c r="OE22" s="100">
        <f t="shared" si="28"/>
        <v>29.872399999999999</v>
      </c>
      <c r="OF22" s="100">
        <f t="shared" si="29"/>
        <v>25.468904537266667</v>
      </c>
      <c r="OG22" s="100">
        <f t="shared" si="30"/>
        <v>25.468904537266667</v>
      </c>
      <c r="OH22" s="100">
        <f t="shared" si="31"/>
        <v>25.564485326287507</v>
      </c>
      <c r="OI22" s="100">
        <f t="shared" si="32"/>
        <v>25.614388104000003</v>
      </c>
      <c r="OJ22" s="100">
        <f t="shared" si="33"/>
        <v>25.639887368525791</v>
      </c>
      <c r="OK22" s="100">
        <f t="shared" si="34"/>
        <v>25.745794768989587</v>
      </c>
      <c r="OL22" s="100">
        <f t="shared" si="35"/>
        <v>25.589238810493754</v>
      </c>
      <c r="OM22" s="100">
        <f t="shared" si="36"/>
        <v>25.718721195050001</v>
      </c>
      <c r="ON22" s="100">
        <f t="shared" si="37"/>
        <v>25.614388104000003</v>
      </c>
      <c r="OO22" s="100">
        <f t="shared" si="38"/>
        <v>25.589238810493754</v>
      </c>
      <c r="OP22" s="100">
        <f t="shared" si="39"/>
        <v>25.614388104000003</v>
      </c>
      <c r="OQ22" s="100">
        <f t="shared" si="40"/>
        <v>25.468904537266667</v>
      </c>
      <c r="OR22" s="100">
        <f t="shared" si="41"/>
        <v>25.468904537266667</v>
      </c>
      <c r="OS22" s="100">
        <f t="shared" si="42"/>
        <v>25.614388104000003</v>
      </c>
      <c r="OT22" s="100">
        <f t="shared" si="43"/>
        <v>25.516008333333332</v>
      </c>
      <c r="OU22" s="100">
        <f t="shared" si="44"/>
        <v>25.614388104000003</v>
      </c>
      <c r="OV22" s="100">
        <f t="shared" si="104"/>
        <v>0</v>
      </c>
      <c r="OW22" s="100">
        <f t="shared" si="45"/>
        <v>0</v>
      </c>
      <c r="OX22" s="100">
        <f t="shared" si="46"/>
        <v>0</v>
      </c>
      <c r="OY22" s="100">
        <f t="shared" si="47"/>
        <v>0</v>
      </c>
      <c r="OZ22" s="100">
        <f t="shared" si="48"/>
        <v>0</v>
      </c>
      <c r="PA22" s="100">
        <f t="shared" si="49"/>
        <v>0</v>
      </c>
      <c r="PB22" s="100">
        <f t="shared" si="50"/>
        <v>0</v>
      </c>
      <c r="PC22" s="100">
        <f t="shared" si="51"/>
        <v>0</v>
      </c>
      <c r="PD22" s="100">
        <f t="shared" si="52"/>
        <v>0</v>
      </c>
      <c r="PE22" s="100">
        <f t="shared" si="53"/>
        <v>0</v>
      </c>
      <c r="PF22" s="100">
        <f t="shared" si="54"/>
        <v>0</v>
      </c>
      <c r="PG22" s="100">
        <f t="shared" si="55"/>
        <v>0</v>
      </c>
      <c r="PH22" s="100">
        <f t="shared" si="56"/>
        <v>0</v>
      </c>
      <c r="PI22" s="100">
        <f t="shared" si="57"/>
        <v>0</v>
      </c>
      <c r="PJ22" s="100">
        <f t="shared" si="58"/>
        <v>0</v>
      </c>
      <c r="PK22" s="100">
        <f t="shared" si="59"/>
        <v>0</v>
      </c>
      <c r="PL22" s="100">
        <f t="shared" si="60"/>
        <v>0</v>
      </c>
      <c r="PM22" s="100">
        <f t="shared" si="61"/>
        <v>0</v>
      </c>
      <c r="PN22" s="100">
        <f t="shared" si="62"/>
        <v>0</v>
      </c>
      <c r="PO22" s="100">
        <f t="shared" si="63"/>
        <v>0</v>
      </c>
      <c r="PP22" s="100">
        <f t="shared" si="64"/>
        <v>0</v>
      </c>
      <c r="PQ22" s="100">
        <f t="shared" si="65"/>
        <v>0</v>
      </c>
      <c r="PR22" s="100">
        <f t="shared" si="66"/>
        <v>0</v>
      </c>
      <c r="PS22" s="100">
        <f t="shared" si="67"/>
        <v>0</v>
      </c>
      <c r="PT22" s="100">
        <f t="shared" si="68"/>
        <v>0</v>
      </c>
      <c r="PU22" s="100">
        <f t="shared" si="69"/>
        <v>0</v>
      </c>
      <c r="PV22" s="100">
        <f t="shared" si="70"/>
        <v>0</v>
      </c>
      <c r="PW22" s="100">
        <f t="shared" si="71"/>
        <v>0</v>
      </c>
      <c r="PX22" s="100">
        <f t="shared" si="72"/>
        <v>0</v>
      </c>
      <c r="PY22" s="100">
        <f t="shared" si="73"/>
        <v>0</v>
      </c>
      <c r="PZ22" s="100">
        <f t="shared" si="74"/>
        <v>0</v>
      </c>
      <c r="QA22" s="100">
        <f t="shared" si="75"/>
        <v>0</v>
      </c>
      <c r="QB22" s="100">
        <f t="shared" si="76"/>
        <v>0</v>
      </c>
      <c r="QC22" s="100">
        <f t="shared" si="77"/>
        <v>0</v>
      </c>
      <c r="QD22" s="100">
        <f t="shared" si="78"/>
        <v>0</v>
      </c>
      <c r="QE22" s="100">
        <f t="shared" si="79"/>
        <v>0</v>
      </c>
      <c r="QF22" s="100">
        <f t="shared" si="80"/>
        <v>0</v>
      </c>
      <c r="QG22" s="100">
        <f t="shared" si="81"/>
        <v>1.7744205600000011</v>
      </c>
      <c r="QH22" s="100">
        <f t="shared" si="82"/>
        <v>4.9781582179395736</v>
      </c>
      <c r="QI22" s="100">
        <f t="shared" si="83"/>
        <v>0</v>
      </c>
      <c r="QJ22" s="100">
        <f t="shared" si="84"/>
        <v>0</v>
      </c>
      <c r="QK22" s="100">
        <f t="shared" si="85"/>
        <v>0</v>
      </c>
      <c r="QL22" s="100">
        <f t="shared" si="86"/>
        <v>0</v>
      </c>
      <c r="QM22" s="100">
        <f t="shared" si="87"/>
        <v>0</v>
      </c>
      <c r="QN22" s="100">
        <f t="shared" si="88"/>
        <v>0</v>
      </c>
      <c r="QO22" s="100">
        <f t="shared" si="89"/>
        <v>0</v>
      </c>
      <c r="QP22" s="100">
        <f t="shared" si="90"/>
        <v>0</v>
      </c>
      <c r="QQ22" s="100">
        <f t="shared" si="91"/>
        <v>0</v>
      </c>
      <c r="QR22" s="100">
        <f t="shared" si="92"/>
        <v>0</v>
      </c>
      <c r="QS22" s="100">
        <f t="shared" si="93"/>
        <v>0</v>
      </c>
      <c r="QT22" s="100">
        <f t="shared" si="94"/>
        <v>0</v>
      </c>
      <c r="QU22" s="100">
        <f t="shared" si="95"/>
        <v>0</v>
      </c>
      <c r="QV22" s="100">
        <f t="shared" si="96"/>
        <v>0</v>
      </c>
      <c r="QW22" s="100">
        <f t="shared" si="97"/>
        <v>0</v>
      </c>
      <c r="QX22" s="100">
        <f t="shared" si="105"/>
        <v>25.564485326287507</v>
      </c>
      <c r="QY22" s="100">
        <f t="shared" si="232"/>
        <v>25.639887368525791</v>
      </c>
      <c r="QZ22" s="100">
        <f t="shared" si="233"/>
        <v>25.614388104000003</v>
      </c>
      <c r="RA22" s="100">
        <f t="shared" si="234"/>
        <v>25.516008333333332</v>
      </c>
      <c r="RB22" s="100">
        <f t="shared" si="235"/>
        <v>25.639887368525791</v>
      </c>
      <c r="RC22" s="100">
        <f t="shared" si="236"/>
        <v>25.614388104000003</v>
      </c>
      <c r="RD22" s="100">
        <f t="shared" si="237"/>
        <v>25.468904537266667</v>
      </c>
      <c r="RE22" s="100">
        <f t="shared" si="238"/>
        <v>25.468904537266667</v>
      </c>
      <c r="RF22" s="100">
        <f t="shared" si="239"/>
        <v>25.564485326287507</v>
      </c>
      <c r="RG22" s="100">
        <f t="shared" si="240"/>
        <v>25.773290912920839</v>
      </c>
      <c r="RH22" s="100">
        <f t="shared" si="241"/>
        <v>31.646820560000002</v>
      </c>
      <c r="RI22" s="100">
        <f t="shared" si="242"/>
        <v>30.44706275520624</v>
      </c>
      <c r="RJ22" s="100">
        <f t="shared" si="243"/>
        <v>25.468904537266667</v>
      </c>
      <c r="RK22" s="100">
        <f t="shared" si="244"/>
        <v>25.564485326287507</v>
      </c>
      <c r="RL22" s="100">
        <f t="shared" si="245"/>
        <v>25.614388104000003</v>
      </c>
      <c r="RM22" s="100">
        <f t="shared" si="246"/>
        <v>25.639887368525791</v>
      </c>
      <c r="RN22" s="100">
        <f t="shared" si="247"/>
        <v>25.745794768989587</v>
      </c>
      <c r="RO22" s="100">
        <f t="shared" si="248"/>
        <v>25.589238810493754</v>
      </c>
      <c r="RP22" s="100">
        <f t="shared" si="249"/>
        <v>25.718721195050001</v>
      </c>
      <c r="RQ22" s="100">
        <f t="shared" si="250"/>
        <v>25.614388104000003</v>
      </c>
      <c r="RR22" s="100">
        <f t="shared" si="251"/>
        <v>25.589238810493754</v>
      </c>
      <c r="RS22" s="100">
        <f t="shared" si="252"/>
        <v>25.614388104000003</v>
      </c>
      <c r="RT22" s="100">
        <f t="shared" si="226"/>
        <v>25.468904537266667</v>
      </c>
      <c r="RU22" s="100">
        <f t="shared" si="227"/>
        <v>25.468904537266667</v>
      </c>
      <c r="RV22" s="100">
        <f t="shared" si="228"/>
        <v>25.614388104000003</v>
      </c>
      <c r="RW22" s="100">
        <f t="shared" si="229"/>
        <v>25.516008333333332</v>
      </c>
      <c r="RX22" s="100">
        <f t="shared" si="230"/>
        <v>25.614388104000003</v>
      </c>
      <c r="RY22" s="100">
        <f t="shared" si="106"/>
        <v>26.675984688300005</v>
      </c>
      <c r="RZ22" s="100">
        <f t="shared" si="107"/>
        <v>26.754665080200823</v>
      </c>
      <c r="SA22" s="100">
        <f t="shared" si="108"/>
        <v>26.728057152000005</v>
      </c>
      <c r="SB22" s="100">
        <f t="shared" si="109"/>
        <v>26.625399999999999</v>
      </c>
      <c r="SC22" s="100">
        <f t="shared" si="110"/>
        <v>26.754665080200823</v>
      </c>
      <c r="SD22" s="100">
        <f t="shared" si="111"/>
        <v>26.728057152000005</v>
      </c>
      <c r="SE22" s="100">
        <f t="shared" si="112"/>
        <v>26.576248212800003</v>
      </c>
      <c r="SF22" s="100">
        <f t="shared" si="113"/>
        <v>26.576248212800003</v>
      </c>
      <c r="SG22" s="100">
        <f t="shared" si="114"/>
        <v>26.675984688300005</v>
      </c>
      <c r="SH22" s="100">
        <f t="shared" si="115"/>
        <v>26.893868778700003</v>
      </c>
      <c r="SI22" s="100">
        <f t="shared" si="116"/>
        <v>26.625399999999999</v>
      </c>
      <c r="SJ22" s="100">
        <f t="shared" si="117"/>
        <v>26.576248212800003</v>
      </c>
      <c r="SK22" s="100">
        <f t="shared" si="118"/>
        <v>26.576248212800003</v>
      </c>
      <c r="SL22" s="100">
        <f t="shared" si="119"/>
        <v>26.675984688300005</v>
      </c>
      <c r="SM22" s="100">
        <f t="shared" si="120"/>
        <v>26.728057152000005</v>
      </c>
      <c r="SN22" s="100">
        <f t="shared" si="121"/>
        <v>26.754665080200823</v>
      </c>
      <c r="SO22" s="100">
        <f t="shared" si="122"/>
        <v>26.865177150250005</v>
      </c>
      <c r="SP22" s="100">
        <f t="shared" si="123"/>
        <v>26.701814410950004</v>
      </c>
      <c r="SQ22" s="100">
        <f t="shared" si="124"/>
        <v>26.836926464400001</v>
      </c>
      <c r="SR22" s="100">
        <f t="shared" si="125"/>
        <v>26.728057152000005</v>
      </c>
      <c r="SS22" s="100">
        <f t="shared" si="126"/>
        <v>26.701814410950004</v>
      </c>
      <c r="ST22" s="100">
        <f t="shared" si="127"/>
        <v>26.728057152000005</v>
      </c>
      <c r="SU22" s="100">
        <f t="shared" si="128"/>
        <v>26.576248212800003</v>
      </c>
      <c r="SV22" s="100">
        <f t="shared" si="129"/>
        <v>26.576248212800003</v>
      </c>
      <c r="SW22" s="100">
        <f t="shared" si="130"/>
        <v>26.728057152000005</v>
      </c>
      <c r="SX22" s="100">
        <f t="shared" si="131"/>
        <v>26.625399999999999</v>
      </c>
      <c r="SY22" s="100">
        <f t="shared" si="132"/>
        <v>26.728057152000005</v>
      </c>
    </row>
    <row r="23" spans="1:519" s="112" customFormat="1" ht="15" customHeight="1" x14ac:dyDescent="0.2">
      <c r="A23" s="12" t="s">
        <v>99</v>
      </c>
      <c r="B23" s="12" t="s">
        <v>17</v>
      </c>
      <c r="C23" s="14">
        <v>100299902</v>
      </c>
      <c r="D23" s="146" t="s">
        <v>92</v>
      </c>
      <c r="E23" s="147" t="s">
        <v>175</v>
      </c>
      <c r="F23" s="126" t="s">
        <v>102</v>
      </c>
      <c r="G23" s="14">
        <v>144</v>
      </c>
      <c r="H23" s="14" t="s">
        <v>29</v>
      </c>
      <c r="I23" s="126" t="s">
        <v>133</v>
      </c>
      <c r="J23" s="14" t="s">
        <v>133</v>
      </c>
      <c r="K23" s="127" t="s">
        <v>133</v>
      </c>
      <c r="L23" s="14" t="s">
        <v>56</v>
      </c>
      <c r="M23" s="14" t="s">
        <v>19</v>
      </c>
      <c r="N23" s="128" t="s">
        <v>57</v>
      </c>
      <c r="O23" s="128" t="s">
        <v>142</v>
      </c>
      <c r="P23" s="128">
        <v>1</v>
      </c>
      <c r="Q23" s="128" t="s">
        <v>20</v>
      </c>
      <c r="R23" s="128" t="s">
        <v>21</v>
      </c>
      <c r="S23" s="129">
        <v>0.12</v>
      </c>
      <c r="T23" s="130">
        <v>0</v>
      </c>
      <c r="U23" s="167" t="s">
        <v>369</v>
      </c>
      <c r="V23" s="131">
        <v>0.1057</v>
      </c>
      <c r="W23" s="131">
        <v>9.0399999999999994E-2</v>
      </c>
      <c r="X23" s="131"/>
      <c r="Y23" s="131">
        <v>0.19</v>
      </c>
      <c r="Z23" s="131">
        <v>0.20499999999999999</v>
      </c>
      <c r="AA23" s="131">
        <v>0.2</v>
      </c>
      <c r="AB23" s="131">
        <v>0.18</v>
      </c>
      <c r="AC23" s="131">
        <v>0.20499999999999999</v>
      </c>
      <c r="AD23" s="131">
        <v>0.2</v>
      </c>
      <c r="AE23" s="131">
        <v>0.17</v>
      </c>
      <c r="AF23" s="131">
        <v>0.17</v>
      </c>
      <c r="AG23" s="131">
        <v>0.19</v>
      </c>
      <c r="AH23" s="131">
        <v>0.23</v>
      </c>
      <c r="AI23" s="131">
        <v>0.18</v>
      </c>
      <c r="AJ23" s="131">
        <v>0.17</v>
      </c>
      <c r="AK23" s="131">
        <v>0.17</v>
      </c>
      <c r="AL23" s="131">
        <v>0.19</v>
      </c>
      <c r="AM23" s="131">
        <v>0.2</v>
      </c>
      <c r="AN23" s="131">
        <v>0.20499999999999999</v>
      </c>
      <c r="AO23" s="131">
        <v>0.22500000000000001</v>
      </c>
      <c r="AP23" s="131">
        <v>0.19500000000000001</v>
      </c>
      <c r="AQ23" s="131">
        <v>0.22</v>
      </c>
      <c r="AR23" s="131">
        <v>0.2</v>
      </c>
      <c r="AS23" s="131">
        <v>0.19500000000000001</v>
      </c>
      <c r="AT23" s="131">
        <v>0.2</v>
      </c>
      <c r="AU23" s="131">
        <v>0.17</v>
      </c>
      <c r="AV23" s="131">
        <v>0.17</v>
      </c>
      <c r="AW23" s="131">
        <v>0.2</v>
      </c>
      <c r="AX23" s="131">
        <v>0.18</v>
      </c>
      <c r="AY23" s="131">
        <v>0.2</v>
      </c>
      <c r="AZ23" s="131">
        <v>0.04</v>
      </c>
      <c r="BA23" s="131">
        <v>0.04</v>
      </c>
      <c r="BB23" s="131">
        <v>0.04</v>
      </c>
      <c r="BC23" s="131">
        <v>0.04</v>
      </c>
      <c r="BD23" s="131">
        <v>0.04</v>
      </c>
      <c r="BE23" s="131">
        <v>0.04</v>
      </c>
      <c r="BF23" s="131">
        <v>0.04</v>
      </c>
      <c r="BG23" s="131">
        <v>0.04</v>
      </c>
      <c r="BH23" s="131">
        <v>0.04</v>
      </c>
      <c r="BI23" s="131">
        <v>0.04</v>
      </c>
      <c r="BJ23" s="131">
        <v>0.18</v>
      </c>
      <c r="BK23" s="131">
        <v>0.04</v>
      </c>
      <c r="BL23" s="131">
        <v>0.04</v>
      </c>
      <c r="BM23" s="131">
        <v>0.04</v>
      </c>
      <c r="BN23" s="131">
        <v>0.04</v>
      </c>
      <c r="BO23" s="131">
        <v>0.04</v>
      </c>
      <c r="BP23" s="131">
        <v>0.04</v>
      </c>
      <c r="BQ23" s="131">
        <v>0.04</v>
      </c>
      <c r="BR23" s="131">
        <v>0.04</v>
      </c>
      <c r="BS23" s="131">
        <v>0.04</v>
      </c>
      <c r="BT23" s="131">
        <v>0.04</v>
      </c>
      <c r="BU23" s="131">
        <v>0.04</v>
      </c>
      <c r="BV23" s="131">
        <v>0.04</v>
      </c>
      <c r="BW23" s="131">
        <v>0.04</v>
      </c>
      <c r="BX23" s="131">
        <v>0.04</v>
      </c>
      <c r="BY23" s="131">
        <v>0.04</v>
      </c>
      <c r="BZ23" s="131">
        <v>0.04</v>
      </c>
      <c r="CA23" s="131" t="s">
        <v>369</v>
      </c>
      <c r="CB23" s="131" t="s">
        <v>369</v>
      </c>
      <c r="CC23" s="131" t="s">
        <v>369</v>
      </c>
      <c r="CD23" s="131" t="s">
        <v>369</v>
      </c>
      <c r="CE23" s="131" t="s">
        <v>369</v>
      </c>
      <c r="CF23" s="131" t="s">
        <v>369</v>
      </c>
      <c r="CG23" s="131" t="s">
        <v>369</v>
      </c>
      <c r="CH23" s="131" t="s">
        <v>369</v>
      </c>
      <c r="CI23" s="131" t="s">
        <v>369</v>
      </c>
      <c r="CJ23" s="131" t="s">
        <v>369</v>
      </c>
      <c r="CK23" s="131">
        <v>0.18</v>
      </c>
      <c r="CL23" s="131">
        <v>0.17</v>
      </c>
      <c r="CM23" s="131" t="s">
        <v>369</v>
      </c>
      <c r="CN23" s="131" t="s">
        <v>369</v>
      </c>
      <c r="CO23" s="131" t="s">
        <v>369</v>
      </c>
      <c r="CP23" s="131" t="s">
        <v>369</v>
      </c>
      <c r="CQ23" s="131" t="s">
        <v>369</v>
      </c>
      <c r="CR23" s="131" t="s">
        <v>369</v>
      </c>
      <c r="CS23" s="131" t="s">
        <v>369</v>
      </c>
      <c r="CT23" s="131" t="s">
        <v>369</v>
      </c>
      <c r="CU23" s="131" t="s">
        <v>369</v>
      </c>
      <c r="CV23" s="131" t="s">
        <v>369</v>
      </c>
      <c r="CW23" s="131" t="s">
        <v>369</v>
      </c>
      <c r="CX23" s="131" t="s">
        <v>369</v>
      </c>
      <c r="CY23" s="131" t="s">
        <v>369</v>
      </c>
      <c r="CZ23" s="131" t="s">
        <v>369</v>
      </c>
      <c r="DA23" s="131" t="s">
        <v>369</v>
      </c>
      <c r="DB23" s="131" t="s">
        <v>369</v>
      </c>
      <c r="DC23" s="131" t="s">
        <v>369</v>
      </c>
      <c r="DD23" s="131" t="s">
        <v>369</v>
      </c>
      <c r="DE23" s="131" t="s">
        <v>369</v>
      </c>
      <c r="DF23" s="131" t="s">
        <v>369</v>
      </c>
      <c r="DG23" s="131" t="s">
        <v>369</v>
      </c>
      <c r="DH23" s="131" t="s">
        <v>369</v>
      </c>
      <c r="DI23" s="131" t="s">
        <v>369</v>
      </c>
      <c r="DJ23" s="131" t="s">
        <v>369</v>
      </c>
      <c r="DK23" s="131" t="s">
        <v>369</v>
      </c>
      <c r="DL23" s="131">
        <v>0.33</v>
      </c>
      <c r="DM23" s="131">
        <v>0.19750000000000001</v>
      </c>
      <c r="DN23" s="131" t="s">
        <v>369</v>
      </c>
      <c r="DO23" s="131" t="s">
        <v>369</v>
      </c>
      <c r="DP23" s="131" t="s">
        <v>369</v>
      </c>
      <c r="DQ23" s="131" t="s">
        <v>369</v>
      </c>
      <c r="DR23" s="131" t="s">
        <v>369</v>
      </c>
      <c r="DS23" s="131" t="s">
        <v>369</v>
      </c>
      <c r="DT23" s="131" t="s">
        <v>369</v>
      </c>
      <c r="DU23" s="131" t="s">
        <v>369</v>
      </c>
      <c r="DV23" s="131" t="s">
        <v>369</v>
      </c>
      <c r="DW23" s="131" t="s">
        <v>369</v>
      </c>
      <c r="DX23" s="131" t="s">
        <v>369</v>
      </c>
      <c r="DY23" s="131" t="s">
        <v>369</v>
      </c>
      <c r="DZ23" s="131" t="s">
        <v>369</v>
      </c>
      <c r="EA23" s="131" t="s">
        <v>369</v>
      </c>
      <c r="EB23" s="131" t="s">
        <v>369</v>
      </c>
      <c r="EC23" s="131" t="str">
        <f t="shared" si="0"/>
        <v>N/A</v>
      </c>
      <c r="ED23" s="131" t="str">
        <f t="shared" si="1"/>
        <v>N/A</v>
      </c>
      <c r="EE23" s="131" t="str">
        <f t="shared" si="2"/>
        <v>N/A</v>
      </c>
      <c r="EF23" s="131" t="str">
        <f t="shared" si="3"/>
        <v>N/A</v>
      </c>
      <c r="EG23" s="131" t="str">
        <f t="shared" si="4"/>
        <v>N/A</v>
      </c>
      <c r="EH23" s="131" t="str">
        <f t="shared" si="5"/>
        <v>N/A</v>
      </c>
      <c r="EI23" s="131" t="str">
        <f t="shared" si="6"/>
        <v>N/A</v>
      </c>
      <c r="EJ23" s="131" t="str">
        <f t="shared" si="7"/>
        <v>N/A</v>
      </c>
      <c r="EK23" s="131" t="str">
        <f t="shared" si="8"/>
        <v>N/A</v>
      </c>
      <c r="EL23" s="131" t="str">
        <f t="shared" si="9"/>
        <v>N/A</v>
      </c>
      <c r="EM23" s="131">
        <f t="shared" si="10"/>
        <v>0.33000000000000029</v>
      </c>
      <c r="EN23" s="131">
        <f t="shared" si="11"/>
        <v>0.38506024096385549</v>
      </c>
      <c r="EO23" s="131" t="str">
        <f t="shared" si="12"/>
        <v>N/A</v>
      </c>
      <c r="EP23" s="131" t="str">
        <f t="shared" si="133"/>
        <v>N/A</v>
      </c>
      <c r="EQ23" s="131" t="str">
        <f t="shared" si="134"/>
        <v>N/A</v>
      </c>
      <c r="ER23" s="131" t="str">
        <f t="shared" si="441"/>
        <v>N/A</v>
      </c>
      <c r="ES23" s="131" t="str">
        <f t="shared" si="135"/>
        <v>N/A</v>
      </c>
      <c r="ET23" s="131" t="str">
        <f t="shared" si="136"/>
        <v>N/A</v>
      </c>
      <c r="EU23" s="131" t="str">
        <f t="shared" si="137"/>
        <v>N/A</v>
      </c>
      <c r="EV23" s="131" t="str">
        <f t="shared" si="138"/>
        <v>N/A</v>
      </c>
      <c r="EW23" s="131" t="str">
        <f t="shared" si="139"/>
        <v>N/A</v>
      </c>
      <c r="EX23" s="131" t="str">
        <f t="shared" si="140"/>
        <v>N/A</v>
      </c>
      <c r="EY23" s="131" t="str">
        <f t="shared" si="141"/>
        <v>N/A</v>
      </c>
      <c r="EZ23" s="131" t="str">
        <f t="shared" si="142"/>
        <v>N/A</v>
      </c>
      <c r="FA23" s="131" t="str">
        <f t="shared" si="143"/>
        <v>N/A</v>
      </c>
      <c r="FB23" s="131" t="str">
        <f t="shared" si="144"/>
        <v>N/A</v>
      </c>
      <c r="FC23" s="131" t="str">
        <f t="shared" si="145"/>
        <v>N/A</v>
      </c>
      <c r="FD23" s="132">
        <f t="shared" si="146"/>
        <v>0.15624999999999989</v>
      </c>
      <c r="FE23" s="132">
        <f t="shared" si="147"/>
        <v>0.17187499999999989</v>
      </c>
      <c r="FF23" s="132">
        <f t="shared" si="148"/>
        <v>0.16666666666666663</v>
      </c>
      <c r="FG23" s="132">
        <f t="shared" si="149"/>
        <v>0.14583333333333326</v>
      </c>
      <c r="FH23" s="132">
        <f t="shared" si="150"/>
        <v>0.17187499999999989</v>
      </c>
      <c r="FI23" s="132">
        <f t="shared" si="151"/>
        <v>0.16666666666666663</v>
      </c>
      <c r="FJ23" s="132">
        <f t="shared" si="152"/>
        <v>0.13541666666666663</v>
      </c>
      <c r="FK23" s="132">
        <f t="shared" si="153"/>
        <v>0.13541666666666663</v>
      </c>
      <c r="FL23" s="132">
        <f t="shared" si="154"/>
        <v>0.15624999999999989</v>
      </c>
      <c r="FM23" s="132">
        <f t="shared" si="155"/>
        <v>0.19791666666666663</v>
      </c>
      <c r="FN23" s="132">
        <f t="shared" si="156"/>
        <v>0</v>
      </c>
      <c r="FO23" s="132">
        <f t="shared" si="157"/>
        <v>0.13541666666666663</v>
      </c>
      <c r="FP23" s="132">
        <f t="shared" si="158"/>
        <v>0.13541666666666663</v>
      </c>
      <c r="FQ23" s="132">
        <f t="shared" si="159"/>
        <v>0.15624999999999989</v>
      </c>
      <c r="FR23" s="132">
        <f t="shared" si="160"/>
        <v>0.16666666666666663</v>
      </c>
      <c r="FS23" s="132">
        <f t="shared" si="161"/>
        <v>0.17187499999999989</v>
      </c>
      <c r="FT23" s="132">
        <f t="shared" si="162"/>
        <v>0.19270833333333326</v>
      </c>
      <c r="FU23" s="132">
        <f t="shared" si="163"/>
        <v>0.16145833333333337</v>
      </c>
      <c r="FV23" s="132">
        <f t="shared" si="164"/>
        <v>0.18749999999999989</v>
      </c>
      <c r="FW23" s="132">
        <f t="shared" si="165"/>
        <v>0.16666666666666663</v>
      </c>
      <c r="FX23" s="132">
        <f t="shared" si="166"/>
        <v>0.16145833333333337</v>
      </c>
      <c r="FY23" s="132">
        <f t="shared" si="167"/>
        <v>0.16666666666666663</v>
      </c>
      <c r="FZ23" s="132">
        <f t="shared" si="168"/>
        <v>0.13541666666666663</v>
      </c>
      <c r="GA23" s="132">
        <f t="shared" si="169"/>
        <v>0.13541666666666663</v>
      </c>
      <c r="GB23" s="132">
        <f t="shared" si="170"/>
        <v>0.16666666666666663</v>
      </c>
      <c r="GC23" s="132">
        <f t="shared" si="171"/>
        <v>0.14583333333333326</v>
      </c>
      <c r="GD23" s="132">
        <f t="shared" si="172"/>
        <v>0.16666666666666663</v>
      </c>
      <c r="GE23" s="100">
        <f>VLOOKUP($C23,'Preços 18%'!$B:$G,6,0)*IF($M23="Positiva",HLOOKUP(Y23,'Fatores PF (não CMED)'!$B$3:$P$15,MATCH("POSITIVA - POSITIVA",'Fatores PF (não CMED)'!$B$3:$B$15,0),0),IF($M23="Negativa",HLOOKUP(Y23,'Fatores PF (não CMED)'!$B$3:$P$15,MATCH("NEGATIVA - NEGATIVA",'Fatores PF (não CMED)'!$B$3:$B$15,0),0),IF($M23="Neutra",HLOOKUP(Y23,'Fatores PF (não CMED)'!$B$3:$P$15,MATCH("NEUTRA - NEUTRA",'Fatores PF (não CMED)'!$B$3:$B$15,0),0),"")))</f>
        <v>35.245847750000003</v>
      </c>
      <c r="GF23" s="100">
        <f>VLOOKUP($C23,'Preços 18%'!$B:$G,6,0)*IF($M23="Positiva",HLOOKUP(Z23,'Fatores PF (não CMED)'!$B$3:$P$15,MATCH("POSITIVA - POSITIVA",'Fatores PF (não CMED)'!$B$3:$B$15,0),0),IF($M23="Negativa",HLOOKUP(Z23,'Fatores PF (não CMED)'!$B$3:$P$15,MATCH("NEGATIVA - NEGATIVA",'Fatores PF (não CMED)'!$B$3:$B$15,0),0),IF($M23="Neutra",HLOOKUP(Z23,'Fatores PF (não CMED)'!$B$3:$P$15,MATCH("NEUTRA - NEUTRA",'Fatores PF (não CMED)'!$B$3:$B$15,0),0),"")))</f>
        <v>36.016782265854637</v>
      </c>
      <c r="GG23" s="100">
        <f>VLOOKUP($C23,'Preços 18%'!$B:$G,6,0)*IF($M23="Positiva",HLOOKUP(AA23,'Fatores PF (não CMED)'!$B$3:$P$15,MATCH("POSITIVA - POSITIVA",'Fatores PF (não CMED)'!$B$3:$B$15,0),0),IF($M23="Negativa",HLOOKUP(AA23,'Fatores PF (não CMED)'!$B$3:$P$15,MATCH("NEGATIVA - NEGATIVA",'Fatores PF (não CMED)'!$B$3:$B$15,0),0),IF($M23="Neutra",HLOOKUP(AA23,'Fatores PF (não CMED)'!$B$3:$P$15,MATCH("NEUTRA - NEUTRA",'Fatores PF (não CMED)'!$B$3:$B$15,0),0),"")))</f>
        <v>35.756082000000006</v>
      </c>
      <c r="GH23" s="100">
        <f>VLOOKUP($C23,'Preços 18%'!$B:$G,6,0)*IF($M23="Positiva",HLOOKUP(AB23,'Fatores PF (não CMED)'!$B$3:$P$15,MATCH("POSITIVA - POSITIVA",'Fatores PF (não CMED)'!$B$3:$B$15,0),0),IF($M23="Negativa",HLOOKUP(AB23,'Fatores PF (não CMED)'!$B$3:$P$15,MATCH("NEGATIVA - NEGATIVA",'Fatores PF (não CMED)'!$B$3:$B$15,0),0),IF($M23="Neutra",HLOOKUP(AB23,'Fatores PF (não CMED)'!$B$3:$P$15,MATCH("NEUTRA - NEUTRA",'Fatores PF (não CMED)'!$B$3:$B$15,0),0),"")))</f>
        <v>34.75</v>
      </c>
      <c r="GI23" s="100">
        <f>VLOOKUP($C23,'Preços 18%'!$B:$G,6,0)*IF($M23="Positiva",HLOOKUP(AC23,'Fatores PF (não CMED)'!$B$3:$P$15,MATCH("POSITIVA - POSITIVA",'Fatores PF (não CMED)'!$B$3:$B$15,0),0),IF($M23="Negativa",HLOOKUP(AC23,'Fatores PF (não CMED)'!$B$3:$P$15,MATCH("NEGATIVA - NEGATIVA",'Fatores PF (não CMED)'!$B$3:$B$15,0),0),IF($M23="Neutra",HLOOKUP(AC23,'Fatores PF (não CMED)'!$B$3:$P$15,MATCH("NEUTRA - NEUTRA",'Fatores PF (não CMED)'!$B$3:$B$15,0),0),"")))</f>
        <v>36.016782265854637</v>
      </c>
      <c r="GJ23" s="100">
        <f>VLOOKUP($C23,'Preços 18%'!$B:$G,6,0)*IF($M23="Positiva",HLOOKUP(AD23,'Fatores PF (não CMED)'!$B$3:$P$15,MATCH("POSITIVA - POSITIVA",'Fatores PF (não CMED)'!$B$3:$B$15,0),0),IF($M23="Negativa",HLOOKUP(AD23,'Fatores PF (não CMED)'!$B$3:$P$15,MATCH("NEGATIVA - NEGATIVA",'Fatores PF (não CMED)'!$B$3:$B$15,0),0),IF($M23="Neutra",HLOOKUP(AD23,'Fatores PF (não CMED)'!$B$3:$P$15,MATCH("NEUTRA - NEUTRA",'Fatores PF (não CMED)'!$B$3:$B$15,0),0),"")))</f>
        <v>35.756082000000006</v>
      </c>
      <c r="GK23" s="100">
        <f>VLOOKUP($C23,'Preços 18%'!$B:$G,6,0)*IF($M23="Positiva",HLOOKUP(AE23,'Fatores PF (não CMED)'!$B$3:$P$15,MATCH("POSITIVA - POSITIVA",'Fatores PF (não CMED)'!$B$3:$B$15,0),0),IF($M23="Negativa",HLOOKUP(AE23,'Fatores PF (não CMED)'!$B$3:$P$15,MATCH("NEGATIVA - NEGATIVA",'Fatores PF (não CMED)'!$B$3:$B$15,0),0),IF($M23="Neutra",HLOOKUP(AE23,'Fatores PF (não CMED)'!$B$3:$P$15,MATCH("NEUTRA - NEUTRA",'Fatores PF (não CMED)'!$B$3:$B$15,0),0),"")))</f>
        <v>34.267947999999997</v>
      </c>
      <c r="GL23" s="100">
        <f>VLOOKUP($C23,'Preços 18%'!$B:$G,6,0)*IF($M23="Positiva",HLOOKUP(AF23,'Fatores PF (não CMED)'!$B$3:$P$15,MATCH("POSITIVA - POSITIVA",'Fatores PF (não CMED)'!$B$3:$B$15,0),0),IF($M23="Negativa",HLOOKUP(AF23,'Fatores PF (não CMED)'!$B$3:$P$15,MATCH("NEGATIVA - NEGATIVA",'Fatores PF (não CMED)'!$B$3:$B$15,0),0),IF($M23="Neutra",HLOOKUP(AF23,'Fatores PF (não CMED)'!$B$3:$P$15,MATCH("NEUTRA - NEUTRA",'Fatores PF (não CMED)'!$B$3:$B$15,0),0),"")))</f>
        <v>34.267947999999997</v>
      </c>
      <c r="GM23" s="100">
        <f>VLOOKUP($C23,'Preços 18%'!$B:$G,6,0)*IF($M23="Positiva",HLOOKUP(AG23,'Fatores PF (não CMED)'!$B$3:$P$15,MATCH("POSITIVA - POSITIVA",'Fatores PF (não CMED)'!$B$3:$B$15,0),0),IF($M23="Negativa",HLOOKUP(AG23,'Fatores PF (não CMED)'!$B$3:$P$15,MATCH("NEGATIVA - NEGATIVA",'Fatores PF (não CMED)'!$B$3:$B$15,0),0),IF($M23="Neutra",HLOOKUP(AG23,'Fatores PF (não CMED)'!$B$3:$P$15,MATCH("NEUTRA - NEUTRA",'Fatores PF (não CMED)'!$B$3:$B$15,0),0),"")))</f>
        <v>35.245847750000003</v>
      </c>
      <c r="GN23" s="100">
        <f>VLOOKUP($C23,'Preços 18%'!$B:$G,6,0)*IF($M23="Positiva",HLOOKUP(AH23,'Fatores PF (não CMED)'!$B$3:$P$15,MATCH("POSITIVA - POSITIVA",'Fatores PF (não CMED)'!$B$3:$B$15,0),0),IF($M23="Negativa",HLOOKUP(AH23,'Fatores PF (não CMED)'!$B$3:$P$15,MATCH("NEGATIVA - NEGATIVA",'Fatores PF (não CMED)'!$B$3:$B$15,0),0),IF($M23="Neutra",HLOOKUP(AH23,'Fatores PF (não CMED)'!$B$3:$P$15,MATCH("NEUTRA - NEUTRA",'Fatores PF (não CMED)'!$B$3:$B$15,0),0),"")))</f>
        <v>37.379636750000003</v>
      </c>
      <c r="GO23" s="100">
        <f>VLOOKUP($C23,'Preços 18%'!$B:$G,6,0)*IF($M23="Positiva",HLOOKUP(AI23,'Fatores PF (não CMED)'!$B$3:$P$15,MATCH("POSITIVA - POSITIVA",'Fatores PF (não CMED)'!$B$3:$B$15,0),0),IF($M23="Negativa",HLOOKUP(AI23,'Fatores PF (não CMED)'!$B$3:$P$15,MATCH("NEGATIVA - NEGATIVA",'Fatores PF (não CMED)'!$B$3:$B$15,0),0),IF($M23="Neutra",HLOOKUP(AI23,'Fatores PF (não CMED)'!$B$3:$P$15,MATCH("NEUTRA - NEUTRA",'Fatores PF (não CMED)'!$B$3:$B$15,0),0),"")))</f>
        <v>34.75</v>
      </c>
      <c r="GP23" s="100">
        <f>VLOOKUP($C23,'Preços 18%'!$B:$G,6,0)*IF($M23="Positiva",HLOOKUP(AJ23,'Fatores PF (não CMED)'!$B$3:$P$15,MATCH("POSITIVA - POSITIVA",'Fatores PF (não CMED)'!$B$3:$B$15,0),0),IF($M23="Negativa",HLOOKUP(AJ23,'Fatores PF (não CMED)'!$B$3:$P$15,MATCH("NEGATIVA - NEGATIVA",'Fatores PF (não CMED)'!$B$3:$B$15,0),0),IF($M23="Neutra",HLOOKUP(AJ23,'Fatores PF (não CMED)'!$B$3:$P$15,MATCH("NEUTRA - NEUTRA",'Fatores PF (não CMED)'!$B$3:$B$15,0),0),"")))</f>
        <v>34.267947999999997</v>
      </c>
      <c r="GQ23" s="100">
        <f>VLOOKUP($C23,'Preços 18%'!$B:$G,6,0)*IF($M23="Positiva",HLOOKUP(AK23,'Fatores PF (não CMED)'!$B$3:$P$15,MATCH("POSITIVA - POSITIVA",'Fatores PF (não CMED)'!$B$3:$B$15,0),0),IF($M23="Negativa",HLOOKUP(AK23,'Fatores PF (não CMED)'!$B$3:$P$15,MATCH("NEGATIVA - NEGATIVA",'Fatores PF (não CMED)'!$B$3:$B$15,0),0),IF($M23="Neutra",HLOOKUP(AK23,'Fatores PF (não CMED)'!$B$3:$P$15,MATCH("NEUTRA - NEUTRA",'Fatores PF (não CMED)'!$B$3:$B$15,0),0),"")))</f>
        <v>34.267947999999997</v>
      </c>
      <c r="GR23" s="100">
        <f>VLOOKUP($C23,'Preços 18%'!$B:$G,6,0)*IF($M23="Positiva",HLOOKUP(AL23,'Fatores PF (não CMED)'!$B$3:$P$15,MATCH("POSITIVA - POSITIVA",'Fatores PF (não CMED)'!$B$3:$B$15,0),0),IF($M23="Negativa",HLOOKUP(AL23,'Fatores PF (não CMED)'!$B$3:$P$15,MATCH("NEGATIVA - NEGATIVA",'Fatores PF (não CMED)'!$B$3:$B$15,0),0),IF($M23="Neutra",HLOOKUP(AL23,'Fatores PF (não CMED)'!$B$3:$P$15,MATCH("NEUTRA - NEUTRA",'Fatores PF (não CMED)'!$B$3:$B$15,0),0),"")))</f>
        <v>35.245847750000003</v>
      </c>
      <c r="GS23" s="100">
        <f>VLOOKUP($C23,'Preços 18%'!$B:$G,6,0)*IF($M23="Positiva",HLOOKUP(AM23,'Fatores PF (não CMED)'!$B$3:$P$15,MATCH("POSITIVA - POSITIVA",'Fatores PF (não CMED)'!$B$3:$B$15,0),0),IF($M23="Negativa",HLOOKUP(AM23,'Fatores PF (não CMED)'!$B$3:$P$15,MATCH("NEGATIVA - NEGATIVA",'Fatores PF (não CMED)'!$B$3:$B$15,0),0),IF($M23="Neutra",HLOOKUP(AM23,'Fatores PF (não CMED)'!$B$3:$P$15,MATCH("NEUTRA - NEUTRA",'Fatores PF (não CMED)'!$B$3:$B$15,0),0),"")))</f>
        <v>35.756082000000006</v>
      </c>
      <c r="GT23" s="100">
        <f>VLOOKUP($C23,'Preços 18%'!$B:$G,6,0)*IF($M23="Positiva",HLOOKUP(AN23,'Fatores PF (não CMED)'!$B$3:$P$15,MATCH("POSITIVA - POSITIVA",'Fatores PF (não CMED)'!$B$3:$B$15,0),0),IF($M23="Negativa",HLOOKUP(AN23,'Fatores PF (não CMED)'!$B$3:$P$15,MATCH("NEGATIVA - NEGATIVA",'Fatores PF (não CMED)'!$B$3:$B$15,0),0),IF($M23="Neutra",HLOOKUP(AN23,'Fatores PF (não CMED)'!$B$3:$P$15,MATCH("NEUTRA - NEUTRA",'Fatores PF (não CMED)'!$B$3:$B$15,0),0),"")))</f>
        <v>36.016782265854637</v>
      </c>
      <c r="GU23" s="100">
        <f>VLOOKUP($C23,'Preços 18%'!$B:$G,6,0)*IF($M23="Positiva",HLOOKUP(AO23,'Fatores PF (não CMED)'!$B$3:$P$15,MATCH("POSITIVA - POSITIVA",'Fatores PF (não CMED)'!$B$3:$B$15,0),0),IF($M23="Negativa",HLOOKUP(AO23,'Fatores PF (não CMED)'!$B$3:$P$15,MATCH("NEGATIVA - NEGATIVA",'Fatores PF (não CMED)'!$B$3:$B$15,0),0),IF($M23="Neutra",HLOOKUP(AO23,'Fatores PF (não CMED)'!$B$3:$P$15,MATCH("NEUTRA - NEUTRA",'Fatores PF (não CMED)'!$B$3:$B$15,0),0),"")))</f>
        <v>37.098856750000003</v>
      </c>
      <c r="GV23" s="100">
        <f>VLOOKUP($C23,'Preços 18%'!$B:$G,6,0)*IF($M23="Positiva",HLOOKUP(AP23,'Fatores PF (não CMED)'!$B$3:$P$15,MATCH("POSITIVA - POSITIVA",'Fatores PF (não CMED)'!$B$3:$B$15,0),0),IF($M23="Negativa",HLOOKUP(AP23,'Fatores PF (não CMED)'!$B$3:$P$15,MATCH("NEGATIVA - NEGATIVA",'Fatores PF (não CMED)'!$B$3:$B$15,0),0),IF($M23="Neutra",HLOOKUP(AP23,'Fatores PF (não CMED)'!$B$3:$P$15,MATCH("NEUTRA - NEUTRA",'Fatores PF (não CMED)'!$B$3:$B$15,0),0),"")))</f>
        <v>35.499105749999998</v>
      </c>
      <c r="GW23" s="100">
        <f>VLOOKUP($C23,'Preços 18%'!$B:$G,6,0)*IF($M23="Positiva",HLOOKUP(AQ23,'Fatores PF (não CMED)'!$B$3:$P$15,MATCH("POSITIVA - POSITIVA",'Fatores PF (não CMED)'!$B$3:$B$15,0),0),IF($M23="Negativa",HLOOKUP(AQ23,'Fatores PF (não CMED)'!$B$3:$P$15,MATCH("NEGATIVA - NEGATIVA",'Fatores PF (não CMED)'!$B$3:$B$15,0),0),IF($M23="Neutra",HLOOKUP(AQ23,'Fatores PF (não CMED)'!$B$3:$P$15,MATCH("NEUTRA - NEUTRA",'Fatores PF (não CMED)'!$B$3:$B$15,0),0),"")))</f>
        <v>36.822281499999995</v>
      </c>
      <c r="GX23" s="100">
        <f>VLOOKUP($C23,'Preços 18%'!$B:$G,6,0)*IF($M23="Positiva",HLOOKUP(AR23,'Fatores PF (não CMED)'!$B$3:$P$15,MATCH("POSITIVA - POSITIVA",'Fatores PF (não CMED)'!$B$3:$B$15,0),0),IF($M23="Negativa",HLOOKUP(AR23,'Fatores PF (não CMED)'!$B$3:$P$15,MATCH("NEGATIVA - NEGATIVA",'Fatores PF (não CMED)'!$B$3:$B$15,0),0),IF($M23="Neutra",HLOOKUP(AR23,'Fatores PF (não CMED)'!$B$3:$P$15,MATCH("NEUTRA - NEUTRA",'Fatores PF (não CMED)'!$B$3:$B$15,0),0),"")))</f>
        <v>35.756082000000006</v>
      </c>
      <c r="GY23" s="100">
        <f>VLOOKUP($C23,'Preços 18%'!$B:$G,6,0)*IF($M23="Positiva",HLOOKUP(AS23,'Fatores PF (não CMED)'!$B$3:$P$15,MATCH("POSITIVA - POSITIVA",'Fatores PF (não CMED)'!$B$3:$B$15,0),0),IF($M23="Negativa",HLOOKUP(AS23,'Fatores PF (não CMED)'!$B$3:$P$15,MATCH("NEGATIVA - NEGATIVA",'Fatores PF (não CMED)'!$B$3:$B$15,0),0),IF($M23="Neutra",HLOOKUP(AS23,'Fatores PF (não CMED)'!$B$3:$P$15,MATCH("NEUTRA - NEUTRA",'Fatores PF (não CMED)'!$B$3:$B$15,0),0),"")))</f>
        <v>35.499105749999998</v>
      </c>
      <c r="GZ23" s="100">
        <f>VLOOKUP($C23,'Preços 18%'!$B:$G,6,0)*IF($M23="Positiva",HLOOKUP(AT23,'Fatores PF (não CMED)'!$B$3:$P$15,MATCH("POSITIVA - POSITIVA",'Fatores PF (não CMED)'!$B$3:$B$15,0),0),IF($M23="Negativa",HLOOKUP(AT23,'Fatores PF (não CMED)'!$B$3:$P$15,MATCH("NEGATIVA - NEGATIVA",'Fatores PF (não CMED)'!$B$3:$B$15,0),0),IF($M23="Neutra",HLOOKUP(AT23,'Fatores PF (não CMED)'!$B$3:$P$15,MATCH("NEUTRA - NEUTRA",'Fatores PF (não CMED)'!$B$3:$B$15,0),0),"")))</f>
        <v>35.756082000000006</v>
      </c>
      <c r="HA23" s="100">
        <f>VLOOKUP($C23,'Preços 18%'!$B:$G,6,0)*IF($M23="Positiva",HLOOKUP(AU23,'Fatores PF (não CMED)'!$B$3:$P$15,MATCH("POSITIVA - POSITIVA",'Fatores PF (não CMED)'!$B$3:$B$15,0),0),IF($M23="Negativa",HLOOKUP(AU23,'Fatores PF (não CMED)'!$B$3:$P$15,MATCH("NEGATIVA - NEGATIVA",'Fatores PF (não CMED)'!$B$3:$B$15,0),0),IF($M23="Neutra",HLOOKUP(AU23,'Fatores PF (não CMED)'!$B$3:$P$15,MATCH("NEUTRA - NEUTRA",'Fatores PF (não CMED)'!$B$3:$B$15,0),0),"")))</f>
        <v>34.267947999999997</v>
      </c>
      <c r="HB23" s="100">
        <f>VLOOKUP($C23,'Preços 18%'!$B:$G,6,0)*IF($M23="Positiva",HLOOKUP(AV23,'Fatores PF (não CMED)'!$B$3:$P$15,MATCH("POSITIVA - POSITIVA",'Fatores PF (não CMED)'!$B$3:$B$15,0),0),IF($M23="Negativa",HLOOKUP(AV23,'Fatores PF (não CMED)'!$B$3:$P$15,MATCH("NEGATIVA - NEGATIVA",'Fatores PF (não CMED)'!$B$3:$B$15,0),0),IF($M23="Neutra",HLOOKUP(AV23,'Fatores PF (não CMED)'!$B$3:$P$15,MATCH("NEUTRA - NEUTRA",'Fatores PF (não CMED)'!$B$3:$B$15,0),0),"")))</f>
        <v>34.267947999999997</v>
      </c>
      <c r="HC23" s="100">
        <f>VLOOKUP($C23,'Preços 18%'!$B:$G,6,0)*IF($M23="Positiva",HLOOKUP(AW23,'Fatores PF (não CMED)'!$B$3:$P$15,MATCH("POSITIVA - POSITIVA",'Fatores PF (não CMED)'!$B$3:$B$15,0),0),IF($M23="Negativa",HLOOKUP(AW23,'Fatores PF (não CMED)'!$B$3:$P$15,MATCH("NEGATIVA - NEGATIVA",'Fatores PF (não CMED)'!$B$3:$B$15,0),0),IF($M23="Neutra",HLOOKUP(AW23,'Fatores PF (não CMED)'!$B$3:$P$15,MATCH("NEUTRA - NEUTRA",'Fatores PF (não CMED)'!$B$3:$B$15,0),0),"")))</f>
        <v>35.756082000000006</v>
      </c>
      <c r="HD23" s="100">
        <f>VLOOKUP($C23,'Preços 18%'!$B:$G,6,0)*IF($M23="Positiva",HLOOKUP(AX23,'Fatores PF (não CMED)'!$B$3:$P$15,MATCH("POSITIVA - POSITIVA",'Fatores PF (não CMED)'!$B$3:$B$15,0),0),IF($M23="Negativa",HLOOKUP(AX23,'Fatores PF (não CMED)'!$B$3:$P$15,MATCH("NEGATIVA - NEGATIVA",'Fatores PF (não CMED)'!$B$3:$B$15,0),0),IF($M23="Neutra",HLOOKUP(AX23,'Fatores PF (não CMED)'!$B$3:$P$15,MATCH("NEUTRA - NEUTRA",'Fatores PF (não CMED)'!$B$3:$B$15,0),0),"")))</f>
        <v>34.75</v>
      </c>
      <c r="HE23" s="100">
        <f>VLOOKUP($C23,'Preços 18%'!$B:$G,6,0)*IF($M23="Positiva",HLOOKUP(AY23,'Fatores PF (não CMED)'!$B$3:$P$15,MATCH("POSITIVA - POSITIVA",'Fatores PF (não CMED)'!$B$3:$B$15,0),0),IF($M23="Negativa",HLOOKUP(AY23,'Fatores PF (não CMED)'!$B$3:$P$15,MATCH("NEGATIVA - NEGATIVA",'Fatores PF (não CMED)'!$B$3:$B$15,0),0),IF($M23="Neutra",HLOOKUP(AY23,'Fatores PF (não CMED)'!$B$3:$P$15,MATCH("NEUTRA - NEUTRA",'Fatores PF (não CMED)'!$B$3:$B$15,0),0),"")))</f>
        <v>35.756082000000006</v>
      </c>
      <c r="HF23" s="100" t="s">
        <v>369</v>
      </c>
      <c r="HG23" s="100" t="s">
        <v>369</v>
      </c>
      <c r="HH23" s="100" t="s">
        <v>369</v>
      </c>
      <c r="HI23" s="100" t="s">
        <v>369</v>
      </c>
      <c r="HJ23" s="100" t="s">
        <v>369</v>
      </c>
      <c r="HK23" s="100" t="s">
        <v>369</v>
      </c>
      <c r="HL23" s="100" t="s">
        <v>369</v>
      </c>
      <c r="HM23" s="100" t="s">
        <v>369</v>
      </c>
      <c r="HN23" s="100" t="s">
        <v>369</v>
      </c>
      <c r="HO23" s="100" t="s">
        <v>369</v>
      </c>
      <c r="HP23" s="100" t="s">
        <v>369</v>
      </c>
      <c r="HQ23" s="100" t="s">
        <v>369</v>
      </c>
      <c r="HR23" s="100" t="s">
        <v>369</v>
      </c>
      <c r="HS23" s="100" t="s">
        <v>369</v>
      </c>
      <c r="HT23" s="100" t="s">
        <v>369</v>
      </c>
      <c r="HU23" s="100" t="s">
        <v>369</v>
      </c>
      <c r="HV23" s="100" t="s">
        <v>369</v>
      </c>
      <c r="HW23" s="100" t="s">
        <v>369</v>
      </c>
      <c r="HX23" s="100" t="s">
        <v>369</v>
      </c>
      <c r="HY23" s="100" t="s">
        <v>369</v>
      </c>
      <c r="HZ23" s="100" t="s">
        <v>369</v>
      </c>
      <c r="IA23" s="100" t="s">
        <v>369</v>
      </c>
      <c r="IB23" s="100" t="s">
        <v>369</v>
      </c>
      <c r="IC23" s="100" t="s">
        <v>369</v>
      </c>
      <c r="ID23" s="100" t="s">
        <v>369</v>
      </c>
      <c r="IE23" s="100" t="s">
        <v>369</v>
      </c>
      <c r="IF23" s="100" t="s">
        <v>369</v>
      </c>
      <c r="IG23" s="132">
        <f t="shared" si="100"/>
        <v>0.13541666666666663</v>
      </c>
      <c r="IH23" s="132">
        <f t="shared" si="100"/>
        <v>0.14583333333333326</v>
      </c>
      <c r="II23" s="132">
        <f t="shared" si="100"/>
        <v>0.15624999999999989</v>
      </c>
      <c r="IJ23" s="132">
        <f t="shared" si="100"/>
        <v>0.16145833333333337</v>
      </c>
      <c r="IK23" s="132">
        <f t="shared" si="100"/>
        <v>0.16666666666666663</v>
      </c>
      <c r="IL23" s="132">
        <f t="shared" si="100"/>
        <v>0.17187499999999989</v>
      </c>
      <c r="IM23" s="132">
        <f t="shared" si="100"/>
        <v>0.18749999999999989</v>
      </c>
      <c r="IN23" s="132">
        <f t="shared" si="100"/>
        <v>0.19270833333333326</v>
      </c>
      <c r="IO23" s="132">
        <f t="shared" si="100"/>
        <v>0.19791666666666663</v>
      </c>
      <c r="IP23" s="132">
        <f t="shared" si="101"/>
        <v>0.15624999999999989</v>
      </c>
      <c r="IQ23" s="132">
        <f t="shared" si="102"/>
        <v>0</v>
      </c>
      <c r="IR23" s="132">
        <f t="shared" si="103"/>
        <v>0.14583333333333326</v>
      </c>
      <c r="IS23" s="132">
        <f t="shared" si="100"/>
        <v>0.14583333333333326</v>
      </c>
      <c r="IT23" s="132">
        <f t="shared" si="100"/>
        <v>0.15624999999999989</v>
      </c>
      <c r="IU23" s="132">
        <f t="shared" si="100"/>
        <v>0.16145833333333337</v>
      </c>
      <c r="IV23" s="132">
        <f t="shared" si="100"/>
        <v>0.16666666666666663</v>
      </c>
      <c r="IW23" s="100">
        <f>VLOOKUP($C23,'Preços 18%'!$B:$G,6,0)*IF($M23="Positiva",HLOOKUP(IW$5,'Fatores PF (não CMED)'!$B$3:$P$15,MATCH("POSITIVA - POSITIVA",'Fatores PF (não CMED)'!$B$3:$B$15,0),0),IF($M23="Negativa",HLOOKUP(IW$5,'Fatores PF (não CMED)'!$B$3:$P$15,MATCH("NEGATIVA - NEGATIVA",'Fatores PF (não CMED)'!$B$3:$B$15,0),0),IF($M23="Neutra",HLOOKUP(IW$5,'Fatores PF (não CMED)'!$B$3:$P$15,MATCH("NEUTRA - NEUTRA",'Fatores PF (não CMED)'!$B$3:$B$15,0),0),"")))</f>
        <v>27.7309865</v>
      </c>
      <c r="IX23" s="100">
        <f>VLOOKUP($C23,'Preços 18%'!$B:$G,6,0)*IF($M23="Positiva",HLOOKUP(IX$5,'Fatores PF (não CMED)'!$B$3:$P$15,MATCH("POSITIVA - POSITIVA",'Fatores PF (não CMED)'!$B$3:$B$15,0),0),IF($M23="Negativa",HLOOKUP(IX$5,'Fatores PF (não CMED)'!$B$3:$P$15,MATCH("NEGATIVA - NEGATIVA",'Fatores PF (não CMED)'!$B$3:$B$15,0),0),IF($M23="Neutra",HLOOKUP(IX$5,'Fatores PF (não CMED)'!$B$3:$P$15,MATCH("NEUTRA - NEUTRA",'Fatores PF (não CMED)'!$B$3:$B$15,0),0),"")))</f>
        <v>32.045581249999998</v>
      </c>
      <c r="IY23" s="100">
        <f>VLOOKUP($C23,'Preços 18%'!$B:$G,6,0)*IF($M23="Positiva",HLOOKUP(IY$5,'Fatores PF (não CMED)'!$B$3:$P$15,MATCH("POSITIVA - POSITIVA",'Fatores PF (não CMED)'!$B$3:$B$15,0),0),IF($M23="Negativa",HLOOKUP(IY$5,'Fatores PF (não CMED)'!$B$3:$P$15,MATCH("NEGATIVA - NEGATIVA",'Fatores PF (não CMED)'!$B$3:$B$15,0),0),IF($M23="Neutra",HLOOKUP(IY$5,'Fatores PF (não CMED)'!$B$3:$P$15,MATCH("NEUTRA - NEUTRA",'Fatores PF (não CMED)'!$B$3:$B$15,0),0),"")))</f>
        <v>34.267947999999997</v>
      </c>
      <c r="IZ23" s="100">
        <f>VLOOKUP($C23,'Preços 18%'!$B:$G,6,0)*IF($M23="Positiva",HLOOKUP(IZ$5,'Fatores PF (não CMED)'!$B$3:$P$15,MATCH("POSITIVA - POSITIVA",'Fatores PF (não CMED)'!$B$3:$B$15,0),0),IF($M23="Negativa",HLOOKUP(IZ$5,'Fatores PF (não CMED)'!$B$3:$P$15,MATCH("NEGATIVA - NEGATIVA",'Fatores PF (não CMED)'!$B$3:$B$15,0),0),IF($M23="Neutra",HLOOKUP(IZ$5,'Fatores PF (não CMED)'!$B$3:$P$15,MATCH("NEUTRA - NEUTRA",'Fatores PF (não CMED)'!$B$3:$B$15,0),0),"")))</f>
        <v>34.507271250000002</v>
      </c>
      <c r="JA23" s="100">
        <f>VLOOKUP($C23,'Preços 18%'!$B:$G,6,0)*IF($M23="Positiva",HLOOKUP(JA$5,'Fatores PF (não CMED)'!$B$3:$P$15,MATCH("POSITIVA - POSITIVA",'Fatores PF (não CMED)'!$B$3:$B$15,0),0),IF($M23="Negativa",HLOOKUP(JA$5,'Fatores PF (não CMED)'!$B$3:$P$15,MATCH("NEGATIVA - NEGATIVA",'Fatores PF (não CMED)'!$B$3:$B$15,0),0),IF($M23="Neutra",HLOOKUP(JA$5,'Fatores PF (não CMED)'!$B$3:$P$15,MATCH("NEUTRA - NEUTRA",'Fatores PF (não CMED)'!$B$3:$B$15,0),0),"")))</f>
        <v>34.75</v>
      </c>
      <c r="JB23" s="100">
        <f>VLOOKUP($C23,'Preços 18%'!$B:$G,6,0)*IF($M23="Positiva",HLOOKUP(JB$5,'Fatores PF (não CMED)'!$B$3:$P$15,MATCH("POSITIVA - POSITIVA",'Fatores PF (não CMED)'!$B$3:$B$15,0),0),IF($M23="Negativa",HLOOKUP(JB$5,'Fatores PF (não CMED)'!$B$3:$P$15,MATCH("NEGATIVA - NEGATIVA",'Fatores PF (não CMED)'!$B$3:$B$15,0),0),IF($M23="Neutra",HLOOKUP(JB$5,'Fatores PF (não CMED)'!$B$3:$P$15,MATCH("NEUTRA - NEUTRA",'Fatores PF (não CMED)'!$B$3:$B$15,0),0),"")))</f>
        <v>35.245847750000003</v>
      </c>
      <c r="JC23" s="100">
        <f>VLOOKUP($C23,'Preços 18%'!$B:$G,6,0)*IF($M23="Positiva",HLOOKUP(JC$5,'Fatores PF (não CMED)'!$B$3:$P$15,MATCH("POSITIVA - POSITIVA",'Fatores PF (não CMED)'!$B$3:$B$15,0),0),IF($M23="Negativa",HLOOKUP(JC$5,'Fatores PF (não CMED)'!$B$3:$P$15,MATCH("NEGATIVA - NEGATIVA",'Fatores PF (não CMED)'!$B$3:$B$15,0),0),IF($M23="Neutra",HLOOKUP(JC$5,'Fatores PF (não CMED)'!$B$3:$P$15,MATCH("NEUTRA - NEUTRA",'Fatores PF (não CMED)'!$B$3:$B$15,0),0),"")))</f>
        <v>35.499105749999998</v>
      </c>
      <c r="JD23" s="100">
        <f>VLOOKUP($C23,'Preços 18%'!$B:$G,6,0)*IF($M23="Positiva",HLOOKUP(JD$5,'Fatores PF (não CMED)'!$B$3:$P$15,MATCH("POSITIVA - POSITIVA",'Fatores PF (não CMED)'!$B$3:$B$15,0),0),IF($M23="Negativa",HLOOKUP(JD$5,'Fatores PF (não CMED)'!$B$3:$P$15,MATCH("NEGATIVA - NEGATIVA",'Fatores PF (não CMED)'!$B$3:$B$15,0),0),IF($M23="Neutra",HLOOKUP(JD$5,'Fatores PF (não CMED)'!$B$3:$P$15,MATCH("NEUTRA - NEUTRA",'Fatores PF (não CMED)'!$B$3:$B$15,0),0),"")))</f>
        <v>35.756082000000006</v>
      </c>
      <c r="JE23" s="100">
        <f>VLOOKUP($C23,'Preços 18%'!$B:$G,6,0)*IF($M23="Positiva",HLOOKUP(JE$5,'Fatores PF (não CMED)'!$B$3:$P$15,MATCH("POSITIVA - POSITIVA",'Fatores PF (não CMED)'!$B$3:$B$15,0),0),IF($M23="Negativa",HLOOKUP(JE$5,'Fatores PF (não CMED)'!$B$3:$P$15,MATCH("NEGATIVA - NEGATIVA",'Fatores PF (não CMED)'!$B$3:$B$15,0),0),IF($M23="Neutra",HLOOKUP(JE$5,'Fatores PF (não CMED)'!$B$3:$P$15,MATCH("NEUTRA - NEUTRA",'Fatores PF (não CMED)'!$B$3:$B$15,0),0),"")))</f>
        <v>36.016782265854637</v>
      </c>
      <c r="JF23" s="100">
        <f>VLOOKUP($C23,'Preços 18%'!$B:$G,6,0)*IF($M23="Positiva",HLOOKUP(JF$5,'Fatores PF (não CMED)'!$B$3:$P$15,MATCH("POSITIVA - POSITIVA",'Fatores PF (não CMED)'!$B$3:$B$15,0),0),IF($M23="Negativa",HLOOKUP(JF$5,'Fatores PF (não CMED)'!$B$3:$P$15,MATCH("NEGATIVA - NEGATIVA",'Fatores PF (não CMED)'!$B$3:$B$15,0),0),IF($M23="Neutra",HLOOKUP(JF$5,'Fatores PF (não CMED)'!$B$3:$P$15,MATCH("NEUTRA - NEUTRA",'Fatores PF (não CMED)'!$B$3:$B$15,0),0),"")))</f>
        <v>36.281328250000001</v>
      </c>
      <c r="JG23" s="100">
        <f>VLOOKUP($C23,'Preços 18%'!$B:$G,6,0)*IF($M23="Positiva",HLOOKUP(JG$5,'Fatores PF (não CMED)'!$B$3:$P$15,MATCH("POSITIVA - POSITIVA",'Fatores PF (não CMED)'!$B$3:$B$15,0),0),IF($M23="Negativa",HLOOKUP(JG$5,'Fatores PF (não CMED)'!$B$3:$P$15,MATCH("NEGATIVA - NEGATIVA",'Fatores PF (não CMED)'!$B$3:$B$15,0),0),IF($M23="Neutra",HLOOKUP(JG$5,'Fatores PF (não CMED)'!$B$3:$P$15,MATCH("NEUTRA - NEUTRA",'Fatores PF (não CMED)'!$B$3:$B$15,0),0),"")))</f>
        <v>36.822281499999995</v>
      </c>
      <c r="JH23" s="100">
        <f>VLOOKUP($C23,'Preços 18%'!$B:$G,6,0)*IF($M23="Positiva",HLOOKUP(JH$5,'Fatores PF (não CMED)'!$B$3:$P$15,MATCH("POSITIVA - POSITIVA",'Fatores PF (não CMED)'!$B$3:$B$15,0),0),IF($M23="Negativa",HLOOKUP(JH$5,'Fatores PF (não CMED)'!$B$3:$P$15,MATCH("NEGATIVA - NEGATIVA",'Fatores PF (não CMED)'!$B$3:$B$15,0),0),IF($M23="Neutra",HLOOKUP(JH$5,'Fatores PF (não CMED)'!$B$3:$P$15,MATCH("NEUTRA - NEUTRA",'Fatores PF (não CMED)'!$B$3:$B$15,0),0),"")))</f>
        <v>37.098856750000003</v>
      </c>
      <c r="JI23" s="100">
        <f>VLOOKUP($C23,'Preços 18%'!$B:$G,6,0)*IF($M23="Positiva",HLOOKUP(JI$5,'Fatores PF (não CMED)'!$B$3:$P$15,MATCH("POSITIVA - POSITIVA",'Fatores PF (não CMED)'!$B$3:$B$15,0),0),IF($M23="Negativa",HLOOKUP(JI$5,'Fatores PF (não CMED)'!$B$3:$P$15,MATCH("NEGATIVA - NEGATIVA",'Fatores PF (não CMED)'!$B$3:$B$15,0),0),IF($M23="Neutra",HLOOKUP(JI$5,'Fatores PF (não CMED)'!$B$3:$P$15,MATCH("NEUTRA - NEUTRA",'Fatores PF (não CMED)'!$B$3:$B$15,0),0),"")))</f>
        <v>37.379636750000003</v>
      </c>
      <c r="JJ23" s="100">
        <f>VLOOKUP($C23,'Preços 18%'!$B:$G,6,0)*IF($M23="Positiva",HLOOKUP(JJ$5,'Fatores PF (não CMED)'!$B$3:$P$15,MATCH("POSITIVA - POSITIVA",'Fatores PF (não CMED)'!$B$3:$B$15,0),0),IF($M23="Negativa",HLOOKUP(JJ$5,'Fatores PF (não CMED)'!$B$3:$P$15,MATCH("NEGATIVA - POSITIVA",'Fatores PF (não CMED)'!$B$3:$B$15,0),0),IF($M23="Neutra",HLOOKUP(JJ$5,'Fatores PF (não CMED)'!$B$3:$P$15,MATCH("NEUTRA - POSITIVA",'Fatores PF (não CMED)'!$B$3:$B$15,0),0),"")))</f>
        <v>28.136136749999999</v>
      </c>
      <c r="JK23" s="100">
        <f>VLOOKUP($C23,'Preços 18%'!$B:$G,6,0)*IF($M23="Positiva",HLOOKUP(JK$5,'Fatores PF (não CMED)'!$B$3:$P$15,MATCH("POSITIVA - POSITIVA",'Fatores PF (não CMED)'!$B$3:$B$15,0),0),IF($M23="Negativa",HLOOKUP(JK$5,'Fatores PF (não CMED)'!$B$3:$P$15,MATCH("NEGATIVA - POSITIVA",'Fatores PF (não CMED)'!$B$3:$B$15,0),0),IF($M23="Neutra",HLOOKUP(JK$5,'Fatores PF (não CMED)'!$B$3:$P$15,MATCH("NEUTRA - POSITIVA",'Fatores PF (não CMED)'!$B$3:$B$15,0),0),"")))</f>
        <v>29.831067999999998</v>
      </c>
      <c r="JL23" s="100">
        <f>VLOOKUP($C23,'Preços 18%'!$B:$G,6,0)*IF($M23="Positiva",HLOOKUP(JL$5,'Fatores PF (não CMED)'!$B$3:$P$15,MATCH("POSITIVA - POSITIVA",'Fatores PF (não CMED)'!$B$3:$B$15,0),0),IF($M23="Negativa",HLOOKUP(JL$5,'Fatores PF (não CMED)'!$B$3:$P$15,MATCH("NEGATIVA - POSITIVA",'Fatores PF (não CMED)'!$B$3:$B$15,0),0),IF($M23="Neutra",HLOOKUP(JL$5,'Fatores PF (não CMED)'!$B$3:$P$15,MATCH("NEUTRA - POSITIVA",'Fatores PF (não CMED)'!$B$3:$B$15,0),0),"")))</f>
        <v>30.01187225</v>
      </c>
      <c r="JM23" s="100">
        <f>VLOOKUP($C23,'Preços 18%'!$B:$G,6,0)*IF($M23="Positiva",HLOOKUP(JM$5,'Fatores PF (não CMED)'!$B$3:$P$15,MATCH("POSITIVA - POSITIVA",'Fatores PF (não CMED)'!$B$3:$B$15,0),0),IF($M23="Negativa",HLOOKUP(JM$5,'Fatores PF (não CMED)'!$B$3:$P$15,MATCH("NEGATIVA - POSITIVA",'Fatores PF (não CMED)'!$B$3:$B$15,0),0),IF($M23="Neutra",HLOOKUP(JM$5,'Fatores PF (não CMED)'!$B$3:$P$15,MATCH("NEUTRA - POSITIVA",'Fatores PF (não CMED)'!$B$3:$B$15,0),0),"")))</f>
        <v>30.194865750000002</v>
      </c>
      <c r="JN23" s="100">
        <f>VLOOKUP($C23,'Preços 18%'!$B:$G,6,0)*IF($M23="Positiva",HLOOKUP(JN$5,'Fatores PF (não CMED)'!$B$3:$P$15,MATCH("POSITIVA - POSITIVA",'Fatores PF (não CMED)'!$B$3:$B$15,0),0),IF($M23="Negativa",HLOOKUP(JN$5,'Fatores PF (não CMED)'!$B$3:$P$15,MATCH("NEGATIVA - POSITIVA",'Fatores PF (não CMED)'!$B$3:$B$15,0),0),IF($M23="Neutra",HLOOKUP(JN$5,'Fatores PF (não CMED)'!$B$3:$P$15,MATCH("NEUTRA - POSITIVA",'Fatores PF (não CMED)'!$B$3:$B$15,0),0),"")))</f>
        <v>30.567663750000001</v>
      </c>
      <c r="JO23" s="100">
        <f>VLOOKUP($C23,'Preços 18%'!$B:$G,6,0)*IF($M23="Positiva",HLOOKUP(JO$5,'Fatores PF (não CMED)'!$B$3:$P$15,MATCH("POSITIVA - POSITIVA",'Fatores PF (não CMED)'!$B$3:$B$15,0),0),IF($M23="Negativa",HLOOKUP(JO$5,'Fatores PF (não CMED)'!$B$3:$P$15,MATCH("NEGATIVA - POSITIVA",'Fatores PF (não CMED)'!$B$3:$B$15,0),0),IF($M23="Neutra",HLOOKUP(JO$5,'Fatores PF (não CMED)'!$B$3:$P$15,MATCH("NEUTRA - POSITIVA",'Fatores PF (não CMED)'!$B$3:$B$15,0),0),"")))</f>
        <v>30.757503</v>
      </c>
      <c r="JP23" s="100">
        <f>VLOOKUP($C23,'Preços 18%'!$B:$G,6,0)*IF($M23="Positiva",HLOOKUP(JP$5,'Fatores PF (não CMED)'!$B$3:$P$15,MATCH("POSITIVA - POSITIVA",'Fatores PF (não CMED)'!$B$3:$B$15,0),0),IF($M23="Negativa",HLOOKUP(JP$5,'Fatores PF (não CMED)'!$B$3:$P$15,MATCH("NEGATIVA - POSITIVA",'Fatores PF (não CMED)'!$B$3:$B$15,0),0),IF($M23="Neutra",HLOOKUP(JP$5,'Fatores PF (não CMED)'!$B$3:$P$15,MATCH("NEUTRA - POSITIVA",'Fatores PF (não CMED)'!$B$3:$B$15,0),0),"")))</f>
        <v>30.949739999999998</v>
      </c>
      <c r="JQ23" s="100">
        <f>VLOOKUP($C23,'Preços 18%'!$B:$G,6,0)*IF($M23="Positiva",HLOOKUP(JQ$5,'Fatores PF (não CMED)'!$B$3:$P$15,MATCH("POSITIVA - POSITIVA",'Fatores PF (não CMED)'!$B$3:$B$15,0),0),IF($M23="Negativa",HLOOKUP(JQ$5,'Fatores PF (não CMED)'!$B$3:$P$15,MATCH("NEGATIVA - POSITIVA",'Fatores PF (não CMED)'!$B$3:$B$15,0),0),IF($M23="Neutra",HLOOKUP(JQ$5,'Fatores PF (não CMED)'!$B$3:$P$15,MATCH("NEUTRA - POSITIVA",'Fatores PF (não CMED)'!$B$3:$B$15,0),0),"")))</f>
        <v>31.341511499999999</v>
      </c>
      <c r="JR23" s="100">
        <f>VLOOKUP($C23,'Preços 18%'!$B:$G,6,0)*IF($M23="Positiva",HLOOKUP(JR$5,'Fatores PF (não CMED)'!$B$3:$P$15,MATCH("POSITIVA - POSITIVA",'Fatores PF (não CMED)'!$B$3:$B$15,0),0),IF($M23="Negativa",HLOOKUP(JR$5,'Fatores PF (não CMED)'!$B$3:$P$15,MATCH("NEGATIVA - POSITIVA",'Fatores PF (não CMED)'!$B$3:$B$15,0),0),IF($M23="Neutra",HLOOKUP(JR$5,'Fatores PF (não CMED)'!$B$3:$P$15,MATCH("NEUTRA - POSITIVA",'Fatores PF (não CMED)'!$B$3:$B$15,0),0),"")))</f>
        <v>31.74332575</v>
      </c>
      <c r="JS23" s="100" t="s">
        <v>369</v>
      </c>
      <c r="JT23" s="100" t="s">
        <v>369</v>
      </c>
      <c r="JU23" s="100" t="s">
        <v>369</v>
      </c>
      <c r="JV23" s="100" t="s">
        <v>369</v>
      </c>
      <c r="JW23" s="100" t="s">
        <v>369</v>
      </c>
      <c r="JX23" s="100" t="s">
        <v>369</v>
      </c>
      <c r="JY23" s="100" t="s">
        <v>369</v>
      </c>
      <c r="JZ23" s="100" t="s">
        <v>369</v>
      </c>
      <c r="KA23" s="100" t="s">
        <v>369</v>
      </c>
      <c r="KB23" s="100" t="s">
        <v>369</v>
      </c>
      <c r="KC23" s="100" t="s">
        <v>369</v>
      </c>
      <c r="KD23" s="100" t="s">
        <v>369</v>
      </c>
      <c r="KE23" s="100" t="s">
        <v>369</v>
      </c>
      <c r="KF23" s="100" t="s">
        <v>369</v>
      </c>
      <c r="KG23" s="100" t="s">
        <v>369</v>
      </c>
      <c r="KH23" s="100" t="s">
        <v>369</v>
      </c>
      <c r="KI23" s="100" t="s">
        <v>369</v>
      </c>
      <c r="KJ23" s="100" t="s">
        <v>369</v>
      </c>
      <c r="KK23" s="100" t="s">
        <v>369</v>
      </c>
      <c r="KL23" s="100" t="s">
        <v>369</v>
      </c>
      <c r="KM23" s="100" t="s">
        <v>369</v>
      </c>
      <c r="KN23" s="100" t="s">
        <v>369</v>
      </c>
      <c r="KO23" s="132" t="str">
        <f>IF(HLOOKUP(VLOOKUP(LEFT(KO$5,2),'%ICMS'!$B:$K,9,0),$IG$4:$IR$34,MATCH($C23,$C$4:$C$34,0),0)=FD23,"",FD23)</f>
        <v/>
      </c>
      <c r="KP23" s="132">
        <f>IF(HLOOKUP(VLOOKUP(LEFT(KP$5,2),'%ICMS'!$B:$K,9,0),$IG$4:$IR$34,MATCH($C23,$C$4:$C$34,0),0)=FE23,"",FE23)</f>
        <v>0.17187499999999989</v>
      </c>
      <c r="KQ23" s="132" t="str">
        <f>IF(HLOOKUP(VLOOKUP(LEFT(KQ$5,2),'%ICMS'!$B:$K,9,0),$IG$4:$IR$34,MATCH($C23,$C$4:$C$34,0),0)=FF23,"",FF23)</f>
        <v/>
      </c>
      <c r="KR23" s="132" t="str">
        <f>IF(HLOOKUP(VLOOKUP(LEFT(KR$5,2),'%ICMS'!$B:$K,9,0),$IG$4:$IR$34,MATCH($C23,$C$4:$C$34,0),0)=FG23,"",FG23)</f>
        <v/>
      </c>
      <c r="KS23" s="132" t="str">
        <f>IF(HLOOKUP(VLOOKUP(LEFT(KS$5,2),'%ICMS'!$B:$K,9,0),$IG$4:$IR$34,MATCH($C23,$C$4:$C$34,0),0)=FH23,"",FH23)</f>
        <v/>
      </c>
      <c r="KT23" s="132" t="str">
        <f>IF(HLOOKUP(VLOOKUP(LEFT(KT$5,2),'%ICMS'!$B:$K,9,0),$IG$4:$IR$34,MATCH($C23,$C$4:$C$34,0),0)=FI23,"",FI23)</f>
        <v/>
      </c>
      <c r="KU23" s="132" t="str">
        <f>IF(HLOOKUP(VLOOKUP(LEFT(KU$5,2),'%ICMS'!$B:$K,9,0),$IG$4:$IR$34,MATCH($C23,$C$4:$C$34,0),0)=FJ23,"",FJ23)</f>
        <v/>
      </c>
      <c r="KV23" s="132" t="str">
        <f>IF(HLOOKUP(VLOOKUP(LEFT(KV$5,2),'%ICMS'!$B:$K,9,0),$IG$4:$IR$34,MATCH($C23,$C$4:$C$34,0),0)=FK23,"",FK23)</f>
        <v/>
      </c>
      <c r="KW23" s="132" t="str">
        <f>IF(HLOOKUP(VLOOKUP(LEFT(KW$5,2),'%ICMS'!$B:$K,9,0),$IG$4:$IR$34,MATCH($C23,$C$4:$C$34,0),0)=FL23,"",FL23)</f>
        <v/>
      </c>
      <c r="KX23" s="132" t="str">
        <f>IF(HLOOKUP(VLOOKUP(LEFT(KX$5,2),'%ICMS'!$B:$K,9,0),$IG$4:$IR$34,MATCH($C23,$C$4:$C$34,0),0)=FM23,"",FM23)</f>
        <v/>
      </c>
      <c r="KY23" s="132" t="str">
        <f>IF(HLOOKUP(VLOOKUP(LEFT(KY$5,2),'%ICMS'!$B:$K,9,0),$IG$4:$IR$34,MATCH($C23,$C$4:$C$34,0),0)=FN23,"",FN23)</f>
        <v/>
      </c>
      <c r="KZ23" s="132" t="str">
        <f>IF(HLOOKUP(VLOOKUP(LEFT(KZ$5,2),'%ICMS'!$B:$K,9,0),$IG$4:$IR$34,MATCH($C23,$C$4:$C$34,0),0)=FO23,"",FO23)</f>
        <v/>
      </c>
      <c r="LA23" s="132" t="str">
        <f>IF(HLOOKUP(VLOOKUP(LEFT(LA$5,2),'%ICMS'!$B:$K,9,0),$IG$4:$IR$34,MATCH($C23,$C$4:$C$34,0),0)=FP23,"",FP23)</f>
        <v/>
      </c>
      <c r="LB23" s="132" t="str">
        <f>IF(HLOOKUP(VLOOKUP(LEFT(LB$5,2),'%ICMS'!$B:$K,9,0),$IG$4:$IR$34,MATCH($C23,$C$4:$C$34,0),0)=FQ23,"",FQ23)</f>
        <v/>
      </c>
      <c r="LC23" s="132" t="str">
        <f>IF(HLOOKUP(VLOOKUP(LEFT(LC$5,2),'%ICMS'!$B:$K,9,0),$IG$4:$IR$34,MATCH($C23,$C$4:$C$34,0),0)=FR23,"",FR23)</f>
        <v/>
      </c>
      <c r="LD23" s="132" t="str">
        <f>IF(HLOOKUP(VLOOKUP(LEFT(LD$5,2),'%ICMS'!$B:$K,9,0),$IG$4:$IR$34,MATCH($C23,$C$4:$C$34,0),0)=FS23,"",FS23)</f>
        <v/>
      </c>
      <c r="LE23" s="132" t="str">
        <f>IF(HLOOKUP(VLOOKUP(LEFT(LE$5,2),'%ICMS'!$B:$K,9,0),$IG$4:$IR$34,MATCH($C23,$C$4:$C$34,0),0)=FT23,"",FT23)</f>
        <v/>
      </c>
      <c r="LF23" s="132" t="str">
        <f>IF(HLOOKUP(VLOOKUP(LEFT(LF$5,2),'%ICMS'!$B:$K,9,0),$IG$4:$IR$34,MATCH($C23,$C$4:$C$34,0),0)=FU23,"",FU23)</f>
        <v/>
      </c>
      <c r="LG23" s="132" t="str">
        <f>IF(HLOOKUP(VLOOKUP(LEFT(LG$5,2),'%ICMS'!$B:$K,9,0),$IG$4:$IR$34,MATCH($C23,$C$4:$C$34,0),0)=FV23,"",FV23)</f>
        <v/>
      </c>
      <c r="LH23" s="132" t="str">
        <f>IF(HLOOKUP(VLOOKUP(LEFT(LH$5,2),'%ICMS'!$B:$K,9,0),$IG$4:$IR$34,MATCH($C23,$C$4:$C$34,0),0)=FW23,"",FW23)</f>
        <v/>
      </c>
      <c r="LI23" s="132" t="str">
        <f>IF(HLOOKUP(VLOOKUP(LEFT(LI$5,2),'%ICMS'!$B:$K,9,0),$IG$4:$IR$34,MATCH($C23,$C$4:$C$34,0),0)=FX23,"",FX23)</f>
        <v/>
      </c>
      <c r="LJ23" s="132" t="str">
        <f>IF(HLOOKUP(VLOOKUP(LEFT(LJ$5,2),'%ICMS'!$B:$K,9,0),$IG$4:$IR$34,MATCH($C23,$C$4:$C$34,0),0)=FY23,"",FY23)</f>
        <v/>
      </c>
      <c r="LK23" s="132" t="str">
        <f>IF(HLOOKUP(VLOOKUP(LEFT(LK$5,2),'%ICMS'!$B:$K,9,0),$IG$4:$IR$34,MATCH($C23,$C$4:$C$34,0),0)=FZ23,"",FZ23)</f>
        <v/>
      </c>
      <c r="LL23" s="132" t="str">
        <f>IF(HLOOKUP(VLOOKUP(LEFT(LL$5,2),'%ICMS'!$B:$K,9,0),$IG$4:$IR$34,MATCH($C23,$C$4:$C$34,0),0)=GA23,"",GA23)</f>
        <v/>
      </c>
      <c r="LM23" s="132" t="str">
        <f>IF(HLOOKUP(VLOOKUP(LEFT(LM$5,2),'%ICMS'!$B:$K,9,0),$IG$4:$IR$34,MATCH($C23,$C$4:$C$34,0),0)=GB23,"",GB23)</f>
        <v/>
      </c>
      <c r="LN23" s="132" t="str">
        <f>IF(HLOOKUP(VLOOKUP(LEFT(LN$5,2),'%ICMS'!$B:$K,9,0),$IG$4:$IR$34,MATCH($C23,$C$4:$C$34,0),0)=GC23,"",GC23)</f>
        <v/>
      </c>
      <c r="LO23" s="132" t="str">
        <f>IFERROR(IF(AND(VLOOKUP(LEFT(LO$5,2),'%ICMS'!$B$2:$I$29,8,0)=AY23,HLOOKUP(AY23,$IG$5:$IO$34,MATCH($C23,$C$5:$C$34,0),0)=GD23),"",GD23),GD23)</f>
        <v/>
      </c>
      <c r="LP23" s="100" t="str">
        <f>IF(VLOOKUP(LEFT($LP$5,2),'%ICMS'!$B$2:$I$29,8,0)=Y23,"",GE23)</f>
        <v/>
      </c>
      <c r="LQ23" s="100" t="str">
        <f>IF(VLOOKUP(LEFT($LQ$5,2),'%ICMS'!$B$2:$I$29,8,0)=Z23,"",GF23)</f>
        <v/>
      </c>
      <c r="LR23" s="100" t="str">
        <f>IF(VLOOKUP(LEFT($LR$5,2),'%ICMS'!$B$2:$I$29,8,0)=AA23,"",GG23)</f>
        <v/>
      </c>
      <c r="LS23" s="100" t="str">
        <f>IF(VLOOKUP(LEFT($LS$5,2),'%ICMS'!$B$2:$I$29,8,0)=AB23,"",GH23)</f>
        <v/>
      </c>
      <c r="LT23" s="100" t="str">
        <f>IF(VLOOKUP(LEFT($LT$5,2),'%ICMS'!$B$2:$I$29,8,0)=AC23,"",GI23)</f>
        <v/>
      </c>
      <c r="LU23" s="100" t="str">
        <f>IF(VLOOKUP(LEFT($LU$5,2),'%ICMS'!$B$2:$I$29,8,0)=AD23,"",GJ23)</f>
        <v/>
      </c>
      <c r="LV23" s="100" t="str">
        <f>IF(VLOOKUP(LEFT($LV$5,2),'%ICMS'!$B$2:$I$29,8,0)=AE23,"",GK23)</f>
        <v/>
      </c>
      <c r="LW23" s="100" t="str">
        <f>IF(VLOOKUP(LEFT($LW$5,2),'%ICMS'!$B$2:$I$29,8,0)=AF23,"",GL23)</f>
        <v/>
      </c>
      <c r="LX23" s="100" t="str">
        <f>IF(VLOOKUP(LEFT($LX$5,2),'%ICMS'!$B$2:$I$29,8,0)=AG23,"",GM23)</f>
        <v/>
      </c>
      <c r="LY23" s="100" t="str">
        <f>IF(VLOOKUP(LEFT($LY$5,2),'%ICMS'!$B$2:$I$29,8,0)=AH23,"",GN23)</f>
        <v/>
      </c>
      <c r="LZ23" s="100" t="str">
        <f>IF(VLOOKUP(LEFT($LZ$5,2),'%ICMS'!$B$2:$I$29,8,0)=AI23,"",GO23)</f>
        <v/>
      </c>
      <c r="MA23" s="100" t="str">
        <f>IF(VLOOKUP(LEFT($MA$5,2),'%ICMS'!$B$2:$I$29,8,0)=AJ23,"",GP23)</f>
        <v/>
      </c>
      <c r="MB23" s="100" t="str">
        <f>IF(VLOOKUP(LEFT($MB$5,2),'%ICMS'!$B$2:$I$29,8,0)=AK23,"",GQ23)</f>
        <v/>
      </c>
      <c r="MC23" s="100" t="str">
        <f>IF(VLOOKUP(LEFT($MC$5,2),'%ICMS'!$B$2:$I$29,8,0)=AL23,"",GR23)</f>
        <v/>
      </c>
      <c r="MD23" s="100" t="str">
        <f>IF(VLOOKUP(LEFT($MD$5,2),'%ICMS'!$B$2:$I$29,8,0)=AM23,"",GS23)</f>
        <v/>
      </c>
      <c r="ME23" s="100" t="str">
        <f>IF(VLOOKUP(LEFT($ME$5,2),'%ICMS'!$B$2:$I$29,8,0)=AN23,"",GT23)</f>
        <v/>
      </c>
      <c r="MF23" s="100" t="str">
        <f>IF(VLOOKUP(LEFT($MF$5,2),'%ICMS'!$B$2:$I$29,8,0)=AO23,"",GU23)</f>
        <v/>
      </c>
      <c r="MG23" s="100" t="str">
        <f>IF(VLOOKUP(LEFT($MG$5,2),'%ICMS'!$B$2:$I$29,8,0)=AP23,"",GV23)</f>
        <v/>
      </c>
      <c r="MH23" s="100" t="str">
        <f>IF(VLOOKUP(LEFT($MH$5,2),'%ICMS'!$B$2:$I$29,8,0)=AQ23,"",GW23)</f>
        <v/>
      </c>
      <c r="MI23" s="100" t="str">
        <f>IF(VLOOKUP(LEFT($MI$5,2),'%ICMS'!$B$2:$I$29,8,0)=AR23,"",GX23)</f>
        <v/>
      </c>
      <c r="MJ23" s="100" t="str">
        <f>IF(VLOOKUP(LEFT($MJ$5,2),'%ICMS'!$B$2:$I$29,8,0)=AS23,"",GY23)</f>
        <v/>
      </c>
      <c r="MK23" s="100" t="str">
        <f>IF(VLOOKUP(LEFT($MK$5,2),'%ICMS'!$B$2:$I$29,8,0)=AT23,"",GZ23)</f>
        <v/>
      </c>
      <c r="ML23" s="100" t="str">
        <f>IF(VLOOKUP(LEFT($ML$5,2),'%ICMS'!$B$2:$I$29,8,0)=AU23,"",HA23)</f>
        <v/>
      </c>
      <c r="MM23" s="100" t="str">
        <f>IF(VLOOKUP(LEFT($MM$5,2),'%ICMS'!$B$2:$I$29,8,0)=AV23,"",HB23)</f>
        <v/>
      </c>
      <c r="MN23" s="100" t="str">
        <f>IF(VLOOKUP(LEFT($MN$5,2),'%ICMS'!$B$2:$I$29,8,0)=AW23,"",HC23)</f>
        <v/>
      </c>
      <c r="MO23" s="100" t="str">
        <f>IF(VLOOKUP(LEFT($MO$5,2),'%ICMS'!$B$2:$I$29,8,0)=AX23,"",HD23)</f>
        <v/>
      </c>
      <c r="MP23" s="100" t="str">
        <f>IF(VLOOKUP(LEFT($MP$5,2),'%ICMS'!$B$2:$I$29,8,0)=AY23,"",HE23)</f>
        <v/>
      </c>
      <c r="MQ23" s="100" t="str">
        <f>IF(VLOOKUP(LEFT($MQ$5,2),'%ICMS'!$B$2:$I$29,8,0)=Y23,"",HF23)</f>
        <v/>
      </c>
      <c r="MR23" s="100" t="str">
        <f>IF(VLOOKUP(LEFT($MR$5,2),'%ICMS'!$B$2:$I$29,8,0)=Z23,"",HG23)</f>
        <v/>
      </c>
      <c r="MS23" s="100" t="str">
        <f>IF(VLOOKUP(LEFT($MS$5,2),'%ICMS'!$B$2:$I$29,8,0)=AA23,"",HH23)</f>
        <v/>
      </c>
      <c r="MT23" s="100" t="str">
        <f>IF(VLOOKUP(LEFT($MT$5,2),'%ICMS'!$B$2:$I$29,8,0)=AB23,"",HI23)</f>
        <v/>
      </c>
      <c r="MU23" s="100" t="str">
        <f>IF(VLOOKUP(LEFT($MU$5,2),'%ICMS'!$B$2:$I$29,8,0)=AC23,"",HJ23)</f>
        <v/>
      </c>
      <c r="MV23" s="100" t="str">
        <f>IF(VLOOKUP(LEFT($MV$5,2),'%ICMS'!$B$2:$I$29,8,0)=AD23,"",HK23)</f>
        <v/>
      </c>
      <c r="MW23" s="100" t="str">
        <f>IF(VLOOKUP(LEFT($MW$5,2),'%ICMS'!$B$2:$I$29,8,0)=AE23,"",HL23)</f>
        <v/>
      </c>
      <c r="MX23" s="100" t="str">
        <f>IF(VLOOKUP(LEFT($MX$5,2),'%ICMS'!$B$2:$I$29,8,0)=AF23,"",HM23)</f>
        <v/>
      </c>
      <c r="MY23" s="100" t="str">
        <f>IF(VLOOKUP(LEFT($MY$5,2),'%ICMS'!$B$2:$I$29,8,0)=AG23,"",HN23)</f>
        <v/>
      </c>
      <c r="MZ23" s="100" t="str">
        <f>IF(VLOOKUP(LEFT($MZ$5,2),'%ICMS'!$B$2:$I$29,8,0)=AH23,"",HO23)</f>
        <v/>
      </c>
      <c r="NA23" s="100" t="str">
        <f>IF(VLOOKUP(LEFT($NA$5,2),'%ICMS'!$B$2:$I$29,8,0)=AI23,"",HP23)</f>
        <v/>
      </c>
      <c r="NB23" s="100" t="str">
        <f>IF(VLOOKUP(LEFT($NB$5,2),'%ICMS'!$B$2:$I$29,8,0)=AJ23,"",HQ23)</f>
        <v/>
      </c>
      <c r="NC23" s="100" t="str">
        <f>IF(VLOOKUP(LEFT($NC$5,2),'%ICMS'!$B$2:$I$29,8,0)=AK23,"",HR23)</f>
        <v/>
      </c>
      <c r="ND23" s="100" t="str">
        <f>IF(VLOOKUP(LEFT($ND$5,2),'%ICMS'!$B$2:$I$29,8,0)=AL23,"",HS23)</f>
        <v/>
      </c>
      <c r="NE23" s="100" t="str">
        <f>IF(VLOOKUP(LEFT($NE$5,2),'%ICMS'!$B$2:$I$29,8,0)=AM23,"",HT23)</f>
        <v/>
      </c>
      <c r="NF23" s="100" t="str">
        <f>IF(VLOOKUP(LEFT($NF$5,2),'%ICMS'!$B$2:$I$29,8,0)=AN23,"",HU23)</f>
        <v/>
      </c>
      <c r="NG23" s="100" t="str">
        <f>IF(VLOOKUP(LEFT($NG$5,2),'%ICMS'!$B$2:$I$29,8,0)=AO23,"",HV23)</f>
        <v/>
      </c>
      <c r="NH23" s="100" t="str">
        <f>IF(VLOOKUP(LEFT($NH$5,2),'%ICMS'!$B$2:$I$29,8,0)=AP23,"",HW23)</f>
        <v/>
      </c>
      <c r="NI23" s="100" t="str">
        <f>IF(VLOOKUP(LEFT($NI$5,2),'%ICMS'!$B$2:$I$29,8,0)=AQ23,"",HX23)</f>
        <v/>
      </c>
      <c r="NJ23" s="100" t="str">
        <f>IF(VLOOKUP(LEFT($NJ$5,2),'%ICMS'!$B$2:$I$29,8,0)=AR23,"",HY23)</f>
        <v/>
      </c>
      <c r="NK23" s="100" t="str">
        <f>IF(VLOOKUP(LEFT($NK$5,2),'%ICMS'!$B$2:$I$29,8,0)=AS23,"",HZ23)</f>
        <v/>
      </c>
      <c r="NL23" s="100" t="str">
        <f>IF(VLOOKUP(LEFT($NL$5,2),'%ICMS'!$B$2:$I$29,8,0)=AT23,"",IA23)</f>
        <v/>
      </c>
      <c r="NM23" s="100" t="str">
        <f>IF(VLOOKUP(LEFT($NM$5,2),'%ICMS'!$B$2:$I$29,8,0)=AU23,"",IB23)</f>
        <v/>
      </c>
      <c r="NN23" s="100" t="str">
        <f>IF(VLOOKUP(LEFT($NN$5,2),'%ICMS'!$B$2:$I$29,8,0)=AV23,"",IC23)</f>
        <v/>
      </c>
      <c r="NO23" s="100" t="str">
        <f>IF(FB23="PMPF",U23,IF(VLOOKUP(LEFT($NO$5,2),'%ICMS'!$B$2:$I$29,8,0)=AW23,"",ID23))</f>
        <v/>
      </c>
      <c r="NP23" s="100" t="str">
        <f>IF(VLOOKUP(LEFT($NP$5,2),'%ICMS'!$B$2:$I$29,8,0)=AX23,"",IE23)</f>
        <v/>
      </c>
      <c r="NQ23" s="100" t="str">
        <f>IF(VLOOKUP(LEFT($NQ$5,2),'%ICMS'!$B$2:$I$29,8,0)=AY23,"",IF23)</f>
        <v/>
      </c>
      <c r="NT23" s="131">
        <v>0.08</v>
      </c>
      <c r="NU23" s="100">
        <f t="shared" si="18"/>
        <v>27.359589315937505</v>
      </c>
      <c r="NV23" s="100">
        <f t="shared" si="19"/>
        <v>27.440285988798006</v>
      </c>
      <c r="NW23" s="100">
        <f t="shared" si="20"/>
        <v>27.412996200000006</v>
      </c>
      <c r="NX23" s="100">
        <f t="shared" si="21"/>
        <v>27.307708333333338</v>
      </c>
      <c r="NY23" s="100">
        <f t="shared" si="22"/>
        <v>27.440285988798006</v>
      </c>
      <c r="NZ23" s="100">
        <f t="shared" si="23"/>
        <v>27.412996200000006</v>
      </c>
      <c r="OA23" s="100">
        <f t="shared" si="24"/>
        <v>27.257296971666666</v>
      </c>
      <c r="OB23" s="100">
        <f t="shared" si="25"/>
        <v>27.257296971666666</v>
      </c>
      <c r="OC23" s="100">
        <f t="shared" si="26"/>
        <v>27.359589315937505</v>
      </c>
      <c r="OD23" s="100">
        <f t="shared" si="27"/>
        <v>27.583056951770839</v>
      </c>
      <c r="OE23" s="100">
        <f t="shared" si="28"/>
        <v>31.97</v>
      </c>
      <c r="OF23" s="100">
        <f t="shared" si="29"/>
        <v>27.257296971666666</v>
      </c>
      <c r="OG23" s="100">
        <f t="shared" si="30"/>
        <v>27.257296971666666</v>
      </c>
      <c r="OH23" s="100">
        <f t="shared" si="31"/>
        <v>27.359589315937505</v>
      </c>
      <c r="OI23" s="100">
        <f t="shared" si="32"/>
        <v>27.412996200000006</v>
      </c>
      <c r="OJ23" s="100">
        <f t="shared" si="33"/>
        <v>27.440285988798006</v>
      </c>
      <c r="OK23" s="100">
        <f t="shared" si="34"/>
        <v>27.55363006536459</v>
      </c>
      <c r="OL23" s="100">
        <f t="shared" si="35"/>
        <v>27.386080956718747</v>
      </c>
      <c r="OM23" s="100">
        <f t="shared" si="36"/>
        <v>27.524655421249999</v>
      </c>
      <c r="ON23" s="100">
        <f t="shared" si="37"/>
        <v>27.412996200000006</v>
      </c>
      <c r="OO23" s="100">
        <f t="shared" si="38"/>
        <v>27.386080956718747</v>
      </c>
      <c r="OP23" s="100">
        <f t="shared" si="39"/>
        <v>27.412996200000006</v>
      </c>
      <c r="OQ23" s="100">
        <f t="shared" si="40"/>
        <v>27.257296971666666</v>
      </c>
      <c r="OR23" s="100">
        <f t="shared" si="41"/>
        <v>27.257296971666666</v>
      </c>
      <c r="OS23" s="100">
        <f t="shared" si="42"/>
        <v>27.412996200000006</v>
      </c>
      <c r="OT23" s="100">
        <f t="shared" si="43"/>
        <v>27.307708333333338</v>
      </c>
      <c r="OU23" s="100">
        <f t="shared" si="44"/>
        <v>27.412996200000006</v>
      </c>
      <c r="OV23" s="100">
        <f t="shared" si="104"/>
        <v>0</v>
      </c>
      <c r="OW23" s="100">
        <f t="shared" si="45"/>
        <v>0</v>
      </c>
      <c r="OX23" s="100">
        <f t="shared" si="46"/>
        <v>0</v>
      </c>
      <c r="OY23" s="100">
        <f t="shared" si="47"/>
        <v>0</v>
      </c>
      <c r="OZ23" s="100">
        <f t="shared" si="48"/>
        <v>0</v>
      </c>
      <c r="PA23" s="100">
        <f t="shared" si="49"/>
        <v>0</v>
      </c>
      <c r="PB23" s="100">
        <f t="shared" si="50"/>
        <v>0</v>
      </c>
      <c r="PC23" s="100">
        <f t="shared" si="51"/>
        <v>0</v>
      </c>
      <c r="PD23" s="100">
        <f t="shared" si="52"/>
        <v>0</v>
      </c>
      <c r="PE23" s="100">
        <f t="shared" si="53"/>
        <v>0</v>
      </c>
      <c r="PF23" s="100">
        <f t="shared" si="54"/>
        <v>0</v>
      </c>
      <c r="PG23" s="100">
        <f t="shared" si="55"/>
        <v>0</v>
      </c>
      <c r="PH23" s="100">
        <f t="shared" si="56"/>
        <v>0</v>
      </c>
      <c r="PI23" s="100">
        <f t="shared" si="57"/>
        <v>0</v>
      </c>
      <c r="PJ23" s="100">
        <f t="shared" si="58"/>
        <v>0</v>
      </c>
      <c r="PK23" s="100">
        <f t="shared" si="59"/>
        <v>0</v>
      </c>
      <c r="PL23" s="100">
        <f t="shared" si="60"/>
        <v>0</v>
      </c>
      <c r="PM23" s="100">
        <f t="shared" si="61"/>
        <v>0</v>
      </c>
      <c r="PN23" s="100">
        <f t="shared" si="62"/>
        <v>0</v>
      </c>
      <c r="PO23" s="100">
        <f t="shared" si="63"/>
        <v>0</v>
      </c>
      <c r="PP23" s="100">
        <f t="shared" si="64"/>
        <v>0</v>
      </c>
      <c r="PQ23" s="100">
        <f t="shared" si="65"/>
        <v>0</v>
      </c>
      <c r="PR23" s="100">
        <f t="shared" si="66"/>
        <v>0</v>
      </c>
      <c r="PS23" s="100">
        <f t="shared" si="67"/>
        <v>0</v>
      </c>
      <c r="PT23" s="100">
        <f t="shared" si="68"/>
        <v>0</v>
      </c>
      <c r="PU23" s="100">
        <f t="shared" si="69"/>
        <v>0</v>
      </c>
      <c r="PV23" s="100">
        <f t="shared" si="70"/>
        <v>0</v>
      </c>
      <c r="PW23" s="100">
        <f t="shared" si="71"/>
        <v>0</v>
      </c>
      <c r="PX23" s="100">
        <f t="shared" si="72"/>
        <v>0</v>
      </c>
      <c r="PY23" s="100">
        <f t="shared" si="73"/>
        <v>0</v>
      </c>
      <c r="PZ23" s="100">
        <f t="shared" si="74"/>
        <v>0</v>
      </c>
      <c r="QA23" s="100">
        <f t="shared" si="75"/>
        <v>0</v>
      </c>
      <c r="QB23" s="100">
        <f t="shared" si="76"/>
        <v>0</v>
      </c>
      <c r="QC23" s="100">
        <f t="shared" si="77"/>
        <v>0</v>
      </c>
      <c r="QD23" s="100">
        <f t="shared" si="78"/>
        <v>0</v>
      </c>
      <c r="QE23" s="100">
        <f t="shared" si="79"/>
        <v>0</v>
      </c>
      <c r="QF23" s="100">
        <f t="shared" si="80"/>
        <v>0</v>
      </c>
      <c r="QG23" s="100">
        <f t="shared" si="81"/>
        <v>1.8990180000000008</v>
      </c>
      <c r="QH23" s="100">
        <f t="shared" si="82"/>
        <v>5.3277178341053339</v>
      </c>
      <c r="QI23" s="100">
        <f t="shared" si="83"/>
        <v>0</v>
      </c>
      <c r="QJ23" s="100">
        <f t="shared" si="84"/>
        <v>0</v>
      </c>
      <c r="QK23" s="100">
        <f t="shared" si="85"/>
        <v>0</v>
      </c>
      <c r="QL23" s="100">
        <f t="shared" si="86"/>
        <v>0</v>
      </c>
      <c r="QM23" s="100">
        <f t="shared" si="87"/>
        <v>0</v>
      </c>
      <c r="QN23" s="100">
        <f t="shared" si="88"/>
        <v>0</v>
      </c>
      <c r="QO23" s="100">
        <f t="shared" si="89"/>
        <v>0</v>
      </c>
      <c r="QP23" s="100">
        <f t="shared" si="90"/>
        <v>0</v>
      </c>
      <c r="QQ23" s="100">
        <f t="shared" si="91"/>
        <v>0</v>
      </c>
      <c r="QR23" s="100">
        <f t="shared" si="92"/>
        <v>0</v>
      </c>
      <c r="QS23" s="100">
        <f t="shared" si="93"/>
        <v>0</v>
      </c>
      <c r="QT23" s="100">
        <f t="shared" si="94"/>
        <v>0</v>
      </c>
      <c r="QU23" s="100">
        <f t="shared" si="95"/>
        <v>0</v>
      </c>
      <c r="QV23" s="100">
        <f t="shared" si="96"/>
        <v>0</v>
      </c>
      <c r="QW23" s="100">
        <f t="shared" si="97"/>
        <v>0</v>
      </c>
      <c r="QX23" s="100">
        <f t="shared" si="105"/>
        <v>27.359589315937505</v>
      </c>
      <c r="QY23" s="100">
        <f t="shared" si="232"/>
        <v>27.440285988798006</v>
      </c>
      <c r="QZ23" s="100">
        <f t="shared" si="233"/>
        <v>27.412996200000006</v>
      </c>
      <c r="RA23" s="100">
        <f t="shared" si="234"/>
        <v>27.307708333333338</v>
      </c>
      <c r="RB23" s="100">
        <f t="shared" si="235"/>
        <v>27.440285988798006</v>
      </c>
      <c r="RC23" s="100">
        <f t="shared" si="236"/>
        <v>27.412996200000006</v>
      </c>
      <c r="RD23" s="100">
        <f t="shared" si="237"/>
        <v>27.257296971666666</v>
      </c>
      <c r="RE23" s="100">
        <f t="shared" si="238"/>
        <v>27.257296971666666</v>
      </c>
      <c r="RF23" s="100">
        <f t="shared" si="239"/>
        <v>27.359589315937505</v>
      </c>
      <c r="RG23" s="100">
        <f t="shared" si="240"/>
        <v>27.583056951770839</v>
      </c>
      <c r="RH23" s="100">
        <f t="shared" si="241"/>
        <v>33.869017999999997</v>
      </c>
      <c r="RI23" s="100">
        <f t="shared" si="242"/>
        <v>32.585014805771998</v>
      </c>
      <c r="RJ23" s="100">
        <f t="shared" si="243"/>
        <v>27.257296971666666</v>
      </c>
      <c r="RK23" s="100">
        <f t="shared" si="244"/>
        <v>27.359589315937505</v>
      </c>
      <c r="RL23" s="100">
        <f t="shared" si="245"/>
        <v>27.412996200000006</v>
      </c>
      <c r="RM23" s="100">
        <f t="shared" si="246"/>
        <v>27.440285988798006</v>
      </c>
      <c r="RN23" s="100">
        <f t="shared" si="247"/>
        <v>27.55363006536459</v>
      </c>
      <c r="RO23" s="100">
        <f t="shared" si="248"/>
        <v>27.386080956718747</v>
      </c>
      <c r="RP23" s="100">
        <f t="shared" si="249"/>
        <v>27.524655421249999</v>
      </c>
      <c r="RQ23" s="100">
        <f t="shared" si="250"/>
        <v>27.412996200000006</v>
      </c>
      <c r="RR23" s="100">
        <f t="shared" si="251"/>
        <v>27.386080956718747</v>
      </c>
      <c r="RS23" s="100">
        <f t="shared" si="252"/>
        <v>27.412996200000006</v>
      </c>
      <c r="RT23" s="100">
        <f t="shared" si="226"/>
        <v>27.257296971666666</v>
      </c>
      <c r="RU23" s="100">
        <f t="shared" si="227"/>
        <v>27.257296971666666</v>
      </c>
      <c r="RV23" s="100">
        <f t="shared" si="228"/>
        <v>27.412996200000006</v>
      </c>
      <c r="RW23" s="100">
        <f t="shared" si="229"/>
        <v>27.307708333333338</v>
      </c>
      <c r="RX23" s="100">
        <f t="shared" si="230"/>
        <v>27.412996200000006</v>
      </c>
      <c r="RY23" s="100">
        <f t="shared" si="106"/>
        <v>28.549136677500005</v>
      </c>
      <c r="RZ23" s="100">
        <f t="shared" si="107"/>
        <v>28.633341901354441</v>
      </c>
      <c r="SA23" s="100">
        <f t="shared" si="108"/>
        <v>28.604865600000004</v>
      </c>
      <c r="SB23" s="100">
        <f t="shared" si="109"/>
        <v>28.495000000000005</v>
      </c>
      <c r="SC23" s="100">
        <f t="shared" si="110"/>
        <v>28.633341901354441</v>
      </c>
      <c r="SD23" s="100">
        <f t="shared" si="111"/>
        <v>28.604865600000004</v>
      </c>
      <c r="SE23" s="100">
        <f t="shared" si="112"/>
        <v>28.442396840000001</v>
      </c>
      <c r="SF23" s="100">
        <f t="shared" si="113"/>
        <v>28.442396840000001</v>
      </c>
      <c r="SG23" s="100">
        <f t="shared" si="114"/>
        <v>28.549136677500005</v>
      </c>
      <c r="SH23" s="100">
        <f t="shared" si="115"/>
        <v>28.782320297500004</v>
      </c>
      <c r="SI23" s="100">
        <f t="shared" si="116"/>
        <v>28.495000000000001</v>
      </c>
      <c r="SJ23" s="100">
        <f t="shared" si="117"/>
        <v>28.442396840000001</v>
      </c>
      <c r="SK23" s="100">
        <f t="shared" si="118"/>
        <v>28.442396840000001</v>
      </c>
      <c r="SL23" s="100">
        <f t="shared" si="119"/>
        <v>28.549136677500005</v>
      </c>
      <c r="SM23" s="100">
        <f t="shared" si="120"/>
        <v>28.604865600000004</v>
      </c>
      <c r="SN23" s="100">
        <f t="shared" si="121"/>
        <v>28.633341901354441</v>
      </c>
      <c r="SO23" s="100">
        <f t="shared" si="122"/>
        <v>28.751613981250006</v>
      </c>
      <c r="SP23" s="100">
        <f t="shared" si="123"/>
        <v>28.576780128749999</v>
      </c>
      <c r="SQ23" s="100">
        <f t="shared" si="124"/>
        <v>28.72137957</v>
      </c>
      <c r="SR23" s="100">
        <f t="shared" si="125"/>
        <v>28.604865600000004</v>
      </c>
      <c r="SS23" s="100">
        <f t="shared" si="126"/>
        <v>28.576780128749999</v>
      </c>
      <c r="ST23" s="100">
        <f t="shared" si="127"/>
        <v>28.604865600000004</v>
      </c>
      <c r="SU23" s="100">
        <f t="shared" si="128"/>
        <v>28.442396840000001</v>
      </c>
      <c r="SV23" s="100">
        <f t="shared" si="129"/>
        <v>28.442396840000001</v>
      </c>
      <c r="SW23" s="100">
        <f t="shared" si="130"/>
        <v>28.604865600000004</v>
      </c>
      <c r="SX23" s="100">
        <f t="shared" si="131"/>
        <v>28.495000000000005</v>
      </c>
      <c r="SY23" s="100">
        <f t="shared" si="132"/>
        <v>28.604865600000004</v>
      </c>
    </row>
    <row r="24" spans="1:519" s="112" customFormat="1" ht="15" customHeight="1" x14ac:dyDescent="0.2">
      <c r="A24" s="12" t="s">
        <v>99</v>
      </c>
      <c r="B24" s="12" t="s">
        <v>17</v>
      </c>
      <c r="C24" s="14">
        <v>100333357</v>
      </c>
      <c r="D24" s="133" t="s">
        <v>134</v>
      </c>
      <c r="E24" s="15" t="s">
        <v>175</v>
      </c>
      <c r="F24" s="143" t="s">
        <v>105</v>
      </c>
      <c r="G24" s="15">
        <v>144</v>
      </c>
      <c r="H24" s="15"/>
      <c r="I24" s="143" t="s">
        <v>133</v>
      </c>
      <c r="J24" s="15" t="s">
        <v>133</v>
      </c>
      <c r="K24" s="144" t="s">
        <v>133</v>
      </c>
      <c r="L24" s="15" t="s">
        <v>56</v>
      </c>
      <c r="M24" s="15" t="s">
        <v>19</v>
      </c>
      <c r="N24" s="136" t="s">
        <v>57</v>
      </c>
      <c r="O24" s="128" t="s">
        <v>142</v>
      </c>
      <c r="P24" s="136">
        <v>1</v>
      </c>
      <c r="Q24" s="136" t="s">
        <v>20</v>
      </c>
      <c r="R24" s="136" t="s">
        <v>21</v>
      </c>
      <c r="S24" s="137">
        <v>0.12</v>
      </c>
      <c r="T24" s="138">
        <v>0</v>
      </c>
      <c r="U24" s="168" t="s">
        <v>369</v>
      </c>
      <c r="V24" s="139">
        <v>0.1057</v>
      </c>
      <c r="W24" s="131">
        <v>9.0399999999999994E-2</v>
      </c>
      <c r="X24" s="139"/>
      <c r="Y24" s="139">
        <v>0.19</v>
      </c>
      <c r="Z24" s="139">
        <v>0.20499999999999999</v>
      </c>
      <c r="AA24" s="139">
        <v>0.2</v>
      </c>
      <c r="AB24" s="139">
        <v>0.18</v>
      </c>
      <c r="AC24" s="139">
        <v>0.20499999999999999</v>
      </c>
      <c r="AD24" s="139">
        <v>0.2</v>
      </c>
      <c r="AE24" s="139">
        <v>0.17</v>
      </c>
      <c r="AF24" s="139">
        <v>0.17</v>
      </c>
      <c r="AG24" s="139">
        <v>0.19</v>
      </c>
      <c r="AH24" s="139">
        <v>0.23</v>
      </c>
      <c r="AI24" s="139">
        <v>0.18</v>
      </c>
      <c r="AJ24" s="139">
        <v>0.17</v>
      </c>
      <c r="AK24" s="139">
        <v>0.17</v>
      </c>
      <c r="AL24" s="139">
        <v>0.19</v>
      </c>
      <c r="AM24" s="139">
        <v>0.2</v>
      </c>
      <c r="AN24" s="139">
        <v>0.20499999999999999</v>
      </c>
      <c r="AO24" s="139">
        <v>0.22500000000000001</v>
      </c>
      <c r="AP24" s="139">
        <v>0.19500000000000001</v>
      </c>
      <c r="AQ24" s="139">
        <v>0.22</v>
      </c>
      <c r="AR24" s="139">
        <v>0.2</v>
      </c>
      <c r="AS24" s="139">
        <v>0.19500000000000001</v>
      </c>
      <c r="AT24" s="139">
        <v>0.2</v>
      </c>
      <c r="AU24" s="139">
        <v>0.17</v>
      </c>
      <c r="AV24" s="139">
        <v>0.17</v>
      </c>
      <c r="AW24" s="139">
        <v>0.2</v>
      </c>
      <c r="AX24" s="139">
        <v>0.18</v>
      </c>
      <c r="AY24" s="139">
        <v>0.2</v>
      </c>
      <c r="AZ24" s="139">
        <v>0.04</v>
      </c>
      <c r="BA24" s="139">
        <v>0.04</v>
      </c>
      <c r="BB24" s="139">
        <v>0.04</v>
      </c>
      <c r="BC24" s="139">
        <v>0.04</v>
      </c>
      <c r="BD24" s="139">
        <v>0.04</v>
      </c>
      <c r="BE24" s="139">
        <v>0.04</v>
      </c>
      <c r="BF24" s="139">
        <v>0.04</v>
      </c>
      <c r="BG24" s="139">
        <v>0.04</v>
      </c>
      <c r="BH24" s="139">
        <v>0.04</v>
      </c>
      <c r="BI24" s="139">
        <v>0.04</v>
      </c>
      <c r="BJ24" s="139">
        <v>0.18</v>
      </c>
      <c r="BK24" s="139">
        <v>0.04</v>
      </c>
      <c r="BL24" s="139">
        <v>0.04</v>
      </c>
      <c r="BM24" s="139">
        <v>0.04</v>
      </c>
      <c r="BN24" s="139">
        <v>0.04</v>
      </c>
      <c r="BO24" s="139">
        <v>0.04</v>
      </c>
      <c r="BP24" s="139">
        <v>0.04</v>
      </c>
      <c r="BQ24" s="139">
        <v>0.04</v>
      </c>
      <c r="BR24" s="139">
        <v>0.04</v>
      </c>
      <c r="BS24" s="139">
        <v>0.04</v>
      </c>
      <c r="BT24" s="139">
        <v>0.04</v>
      </c>
      <c r="BU24" s="139">
        <v>0.04</v>
      </c>
      <c r="BV24" s="139">
        <v>0.04</v>
      </c>
      <c r="BW24" s="139">
        <v>0.04</v>
      </c>
      <c r="BX24" s="139">
        <v>0.04</v>
      </c>
      <c r="BY24" s="139">
        <v>0.04</v>
      </c>
      <c r="BZ24" s="139">
        <v>0.04</v>
      </c>
      <c r="CA24" s="131" t="s">
        <v>369</v>
      </c>
      <c r="CB24" s="131" t="s">
        <v>369</v>
      </c>
      <c r="CC24" s="131" t="s">
        <v>369</v>
      </c>
      <c r="CD24" s="131" t="s">
        <v>369</v>
      </c>
      <c r="CE24" s="131" t="s">
        <v>369</v>
      </c>
      <c r="CF24" s="131" t="s">
        <v>369</v>
      </c>
      <c r="CG24" s="131" t="s">
        <v>369</v>
      </c>
      <c r="CH24" s="131" t="s">
        <v>369</v>
      </c>
      <c r="CI24" s="131" t="s">
        <v>369</v>
      </c>
      <c r="CJ24" s="131" t="s">
        <v>369</v>
      </c>
      <c r="CK24" s="131">
        <v>0.18</v>
      </c>
      <c r="CL24" s="131">
        <v>0.17</v>
      </c>
      <c r="CM24" s="131" t="s">
        <v>369</v>
      </c>
      <c r="CN24" s="131" t="s">
        <v>369</v>
      </c>
      <c r="CO24" s="131" t="s">
        <v>369</v>
      </c>
      <c r="CP24" s="131" t="s">
        <v>369</v>
      </c>
      <c r="CQ24" s="131" t="s">
        <v>369</v>
      </c>
      <c r="CR24" s="131" t="s">
        <v>369</v>
      </c>
      <c r="CS24" s="131" t="s">
        <v>369</v>
      </c>
      <c r="CT24" s="131" t="s">
        <v>369</v>
      </c>
      <c r="CU24" s="131" t="s">
        <v>369</v>
      </c>
      <c r="CV24" s="131" t="s">
        <v>369</v>
      </c>
      <c r="CW24" s="131" t="s">
        <v>369</v>
      </c>
      <c r="CX24" s="131" t="s">
        <v>369</v>
      </c>
      <c r="CY24" s="131" t="s">
        <v>369</v>
      </c>
      <c r="CZ24" s="139" t="s">
        <v>369</v>
      </c>
      <c r="DA24" s="131" t="s">
        <v>369</v>
      </c>
      <c r="DB24" s="139" t="s">
        <v>369</v>
      </c>
      <c r="DC24" s="139" t="s">
        <v>369</v>
      </c>
      <c r="DD24" s="139" t="s">
        <v>369</v>
      </c>
      <c r="DE24" s="139" t="s">
        <v>369</v>
      </c>
      <c r="DF24" s="139" t="s">
        <v>369</v>
      </c>
      <c r="DG24" s="139" t="s">
        <v>369</v>
      </c>
      <c r="DH24" s="139" t="s">
        <v>369</v>
      </c>
      <c r="DI24" s="139" t="s">
        <v>369</v>
      </c>
      <c r="DJ24" s="139" t="s">
        <v>369</v>
      </c>
      <c r="DK24" s="139" t="s">
        <v>369</v>
      </c>
      <c r="DL24" s="139">
        <v>0.33</v>
      </c>
      <c r="DM24" s="139">
        <v>0.19750000000000001</v>
      </c>
      <c r="DN24" s="139" t="s">
        <v>369</v>
      </c>
      <c r="DO24" s="139" t="s">
        <v>369</v>
      </c>
      <c r="DP24" s="139" t="s">
        <v>369</v>
      </c>
      <c r="DQ24" s="139" t="s">
        <v>369</v>
      </c>
      <c r="DR24" s="139" t="s">
        <v>369</v>
      </c>
      <c r="DS24" s="139" t="s">
        <v>369</v>
      </c>
      <c r="DT24" s="139" t="s">
        <v>369</v>
      </c>
      <c r="DU24" s="139" t="s">
        <v>369</v>
      </c>
      <c r="DV24" s="139" t="s">
        <v>369</v>
      </c>
      <c r="DW24" s="139" t="s">
        <v>369</v>
      </c>
      <c r="DX24" s="139" t="s">
        <v>369</v>
      </c>
      <c r="DY24" s="139" t="s">
        <v>369</v>
      </c>
      <c r="DZ24" s="139" t="s">
        <v>369</v>
      </c>
      <c r="EA24" s="139" t="s">
        <v>369</v>
      </c>
      <c r="EB24" s="139" t="s">
        <v>369</v>
      </c>
      <c r="EC24" s="139" t="str">
        <f t="shared" si="0"/>
        <v>N/A</v>
      </c>
      <c r="ED24" s="139" t="str">
        <f t="shared" si="1"/>
        <v>N/A</v>
      </c>
      <c r="EE24" s="139" t="str">
        <f t="shared" si="2"/>
        <v>N/A</v>
      </c>
      <c r="EF24" s="139" t="str">
        <f t="shared" si="3"/>
        <v>N/A</v>
      </c>
      <c r="EG24" s="139" t="str">
        <f t="shared" si="4"/>
        <v>N/A</v>
      </c>
      <c r="EH24" s="139" t="str">
        <f t="shared" si="5"/>
        <v>N/A</v>
      </c>
      <c r="EI24" s="139" t="str">
        <f t="shared" si="6"/>
        <v>N/A</v>
      </c>
      <c r="EJ24" s="139" t="str">
        <f t="shared" si="7"/>
        <v>N/A</v>
      </c>
      <c r="EK24" s="139" t="str">
        <f t="shared" si="8"/>
        <v>N/A</v>
      </c>
      <c r="EL24" s="139" t="str">
        <f t="shared" si="9"/>
        <v>N/A</v>
      </c>
      <c r="EM24" s="139">
        <f t="shared" si="10"/>
        <v>0.33000000000000029</v>
      </c>
      <c r="EN24" s="139">
        <f t="shared" si="11"/>
        <v>0.38506024096385549</v>
      </c>
      <c r="EO24" s="139" t="str">
        <f t="shared" si="12"/>
        <v>N/A</v>
      </c>
      <c r="EP24" s="139" t="str">
        <f t="shared" si="133"/>
        <v>N/A</v>
      </c>
      <c r="EQ24" s="139" t="str">
        <f t="shared" si="134"/>
        <v>N/A</v>
      </c>
      <c r="ER24" s="131" t="str">
        <f t="shared" si="441"/>
        <v>N/A</v>
      </c>
      <c r="ES24" s="139" t="str">
        <f t="shared" si="135"/>
        <v>N/A</v>
      </c>
      <c r="ET24" s="139" t="str">
        <f t="shared" si="136"/>
        <v>N/A</v>
      </c>
      <c r="EU24" s="139" t="str">
        <f t="shared" si="137"/>
        <v>N/A</v>
      </c>
      <c r="EV24" s="139" t="str">
        <f t="shared" si="138"/>
        <v>N/A</v>
      </c>
      <c r="EW24" s="139" t="str">
        <f t="shared" si="139"/>
        <v>N/A</v>
      </c>
      <c r="EX24" s="139" t="str">
        <f t="shared" si="140"/>
        <v>N/A</v>
      </c>
      <c r="EY24" s="139" t="str">
        <f t="shared" si="141"/>
        <v>N/A</v>
      </c>
      <c r="EZ24" s="139" t="str">
        <f t="shared" si="142"/>
        <v>N/A</v>
      </c>
      <c r="FA24" s="139" t="str">
        <f t="shared" si="143"/>
        <v>N/A</v>
      </c>
      <c r="FB24" s="139" t="str">
        <f t="shared" si="144"/>
        <v>N/A</v>
      </c>
      <c r="FC24" s="139" t="str">
        <f t="shared" si="145"/>
        <v>N/A</v>
      </c>
      <c r="FD24" s="140">
        <f t="shared" si="146"/>
        <v>0.15624999999999989</v>
      </c>
      <c r="FE24" s="140">
        <f t="shared" si="147"/>
        <v>0.17187499999999989</v>
      </c>
      <c r="FF24" s="140">
        <f t="shared" si="148"/>
        <v>0.16666666666666663</v>
      </c>
      <c r="FG24" s="140">
        <f t="shared" si="149"/>
        <v>0.14583333333333326</v>
      </c>
      <c r="FH24" s="140">
        <f t="shared" si="150"/>
        <v>0.17187499999999989</v>
      </c>
      <c r="FI24" s="140">
        <f t="shared" si="151"/>
        <v>0.16666666666666663</v>
      </c>
      <c r="FJ24" s="140">
        <f t="shared" si="152"/>
        <v>0.13541666666666663</v>
      </c>
      <c r="FK24" s="140">
        <f t="shared" si="153"/>
        <v>0.13541666666666663</v>
      </c>
      <c r="FL24" s="140">
        <f t="shared" si="154"/>
        <v>0.15624999999999989</v>
      </c>
      <c r="FM24" s="140">
        <f t="shared" si="155"/>
        <v>0.19791666666666663</v>
      </c>
      <c r="FN24" s="140">
        <f t="shared" si="156"/>
        <v>0</v>
      </c>
      <c r="FO24" s="140">
        <f t="shared" si="157"/>
        <v>0.13541666666666663</v>
      </c>
      <c r="FP24" s="140">
        <f t="shared" si="158"/>
        <v>0.13541666666666663</v>
      </c>
      <c r="FQ24" s="140">
        <f t="shared" si="159"/>
        <v>0.15624999999999989</v>
      </c>
      <c r="FR24" s="140">
        <f t="shared" si="160"/>
        <v>0.16666666666666663</v>
      </c>
      <c r="FS24" s="140">
        <f t="shared" si="161"/>
        <v>0.17187499999999989</v>
      </c>
      <c r="FT24" s="140">
        <f t="shared" si="162"/>
        <v>0.19270833333333326</v>
      </c>
      <c r="FU24" s="140">
        <f t="shared" si="163"/>
        <v>0.16145833333333337</v>
      </c>
      <c r="FV24" s="140">
        <f t="shared" si="164"/>
        <v>0.18749999999999989</v>
      </c>
      <c r="FW24" s="140">
        <f t="shared" si="165"/>
        <v>0.16666666666666663</v>
      </c>
      <c r="FX24" s="140">
        <f t="shared" si="166"/>
        <v>0.16145833333333337</v>
      </c>
      <c r="FY24" s="140">
        <f t="shared" si="167"/>
        <v>0.16666666666666663</v>
      </c>
      <c r="FZ24" s="140">
        <f t="shared" si="168"/>
        <v>0.13541666666666663</v>
      </c>
      <c r="GA24" s="140">
        <f t="shared" si="169"/>
        <v>0.13541666666666663</v>
      </c>
      <c r="GB24" s="140">
        <f t="shared" si="170"/>
        <v>0.16666666666666663</v>
      </c>
      <c r="GC24" s="140">
        <f t="shared" si="171"/>
        <v>0.14583333333333326</v>
      </c>
      <c r="GD24" s="140">
        <f t="shared" si="172"/>
        <v>0.16666666666666663</v>
      </c>
      <c r="GE24" s="101">
        <f>VLOOKUP($C24,'Preços 18%'!$B:$G,6,0)*IF($M24="Positiva",HLOOKUP(Y24,'Fatores PF (não CMED)'!$B$3:$P$15,MATCH("POSITIVA - POSITIVA",'Fatores PF (não CMED)'!$B$3:$B$15,0),0),IF($M24="Negativa",HLOOKUP(Y24,'Fatores PF (não CMED)'!$B$3:$P$15,MATCH("NEGATIVA - NEGATIVA",'Fatores PF (não CMED)'!$B$3:$B$15,0),0),IF($M24="Neutra",HLOOKUP(Y24,'Fatores PF (não CMED)'!$B$3:$P$15,MATCH("NEUTRA - NEUTRA",'Fatores PF (não CMED)'!$B$3:$B$15,0),0),"")))</f>
        <v>81.810937539999998</v>
      </c>
      <c r="GF24" s="101">
        <f>VLOOKUP($C24,'Preços 18%'!$B:$G,6,0)*IF($M24="Positiva",HLOOKUP(Z24,'Fatores PF (não CMED)'!$B$3:$P$15,MATCH("POSITIVA - POSITIVA",'Fatores PF (não CMED)'!$B$3:$B$15,0),0),IF($M24="Negativa",HLOOKUP(Z24,'Fatores PF (não CMED)'!$B$3:$P$15,MATCH("NEGATIVA - NEGATIVA",'Fatores PF (não CMED)'!$B$3:$B$15,0),0),IF($M24="Neutra",HLOOKUP(Z24,'Fatores PF (não CMED)'!$B$3:$P$15,MATCH("NEUTRA - NEUTRA",'Fatores PF (não CMED)'!$B$3:$B$15,0),0),"")))</f>
        <v>83.600393023419713</v>
      </c>
      <c r="GG24" s="101">
        <f>VLOOKUP($C24,'Preços 18%'!$B:$G,6,0)*IF($M24="Positiva",HLOOKUP(AA24,'Fatores PF (não CMED)'!$B$3:$P$15,MATCH("POSITIVA - POSITIVA",'Fatores PF (não CMED)'!$B$3:$B$15,0),0),IF($M24="Negativa",HLOOKUP(AA24,'Fatores PF (não CMED)'!$B$3:$P$15,MATCH("NEGATIVA - NEGATIVA",'Fatores PF (não CMED)'!$B$3:$B$15,0),0),IF($M24="Neutra",HLOOKUP(AA24,'Fatores PF (não CMED)'!$B$3:$P$15,MATCH("NEUTRA - NEUTRA",'Fatores PF (não CMED)'!$B$3:$B$15,0),0),"")))</f>
        <v>82.995268320000008</v>
      </c>
      <c r="GH24" s="101">
        <f>VLOOKUP($C24,'Preços 18%'!$B:$G,6,0)*IF($M24="Positiva",HLOOKUP(AB24,'Fatores PF (não CMED)'!$B$3:$P$15,MATCH("POSITIVA - POSITIVA",'Fatores PF (não CMED)'!$B$3:$B$15,0),0),IF($M24="Negativa",HLOOKUP(AB24,'Fatores PF (não CMED)'!$B$3:$P$15,MATCH("NEGATIVA - NEGATIVA",'Fatores PF (não CMED)'!$B$3:$B$15,0),0),IF($M24="Neutra",HLOOKUP(AB24,'Fatores PF (não CMED)'!$B$3:$P$15,MATCH("NEUTRA - NEUTRA",'Fatores PF (não CMED)'!$B$3:$B$15,0),0),"")))</f>
        <v>80.66</v>
      </c>
      <c r="GI24" s="101">
        <f>VLOOKUP($C24,'Preços 18%'!$B:$G,6,0)*IF($M24="Positiva",HLOOKUP(AC24,'Fatores PF (não CMED)'!$B$3:$P$15,MATCH("POSITIVA - POSITIVA",'Fatores PF (não CMED)'!$B$3:$B$15,0),0),IF($M24="Negativa",HLOOKUP(AC24,'Fatores PF (não CMED)'!$B$3:$P$15,MATCH("NEGATIVA - NEGATIVA",'Fatores PF (não CMED)'!$B$3:$B$15,0),0),IF($M24="Neutra",HLOOKUP(AC24,'Fatores PF (não CMED)'!$B$3:$P$15,MATCH("NEUTRA - NEUTRA",'Fatores PF (não CMED)'!$B$3:$B$15,0),0),"")))</f>
        <v>83.600393023419713</v>
      </c>
      <c r="GJ24" s="101">
        <f>VLOOKUP($C24,'Preços 18%'!$B:$G,6,0)*IF($M24="Positiva",HLOOKUP(AD24,'Fatores PF (não CMED)'!$B$3:$P$15,MATCH("POSITIVA - POSITIVA",'Fatores PF (não CMED)'!$B$3:$B$15,0),0),IF($M24="Negativa",HLOOKUP(AD24,'Fatores PF (não CMED)'!$B$3:$P$15,MATCH("NEGATIVA - NEGATIVA",'Fatores PF (não CMED)'!$B$3:$B$15,0),0),IF($M24="Neutra",HLOOKUP(AD24,'Fatores PF (não CMED)'!$B$3:$P$15,MATCH("NEUTRA - NEUTRA",'Fatores PF (não CMED)'!$B$3:$B$15,0),0),"")))</f>
        <v>82.995268320000008</v>
      </c>
      <c r="GK24" s="101">
        <f>VLOOKUP($C24,'Preços 18%'!$B:$G,6,0)*IF($M24="Positiva",HLOOKUP(AE24,'Fatores PF (não CMED)'!$B$3:$P$15,MATCH("POSITIVA - POSITIVA",'Fatores PF (não CMED)'!$B$3:$B$15,0),0),IF($M24="Negativa",HLOOKUP(AE24,'Fatores PF (não CMED)'!$B$3:$P$15,MATCH("NEGATIVA - NEGATIVA",'Fatores PF (não CMED)'!$B$3:$B$15,0),0),IF($M24="Neutra",HLOOKUP(AE24,'Fatores PF (não CMED)'!$B$3:$P$15,MATCH("NEUTRA - NEUTRA",'Fatores PF (não CMED)'!$B$3:$B$15,0),0),"")))</f>
        <v>79.541084479999995</v>
      </c>
      <c r="GL24" s="101">
        <f>VLOOKUP($C24,'Preços 18%'!$B:$G,6,0)*IF($M24="Positiva",HLOOKUP(AF24,'Fatores PF (não CMED)'!$B$3:$P$15,MATCH("POSITIVA - POSITIVA",'Fatores PF (não CMED)'!$B$3:$B$15,0),0),IF($M24="Negativa",HLOOKUP(AF24,'Fatores PF (não CMED)'!$B$3:$P$15,MATCH("NEGATIVA - NEGATIVA",'Fatores PF (não CMED)'!$B$3:$B$15,0),0),IF($M24="Neutra",HLOOKUP(AF24,'Fatores PF (não CMED)'!$B$3:$P$15,MATCH("NEUTRA - NEUTRA",'Fatores PF (não CMED)'!$B$3:$B$15,0),0),"")))</f>
        <v>79.541084479999995</v>
      </c>
      <c r="GM24" s="101">
        <f>VLOOKUP($C24,'Preços 18%'!$B:$G,6,0)*IF($M24="Positiva",HLOOKUP(AG24,'Fatores PF (não CMED)'!$B$3:$P$15,MATCH("POSITIVA - POSITIVA",'Fatores PF (não CMED)'!$B$3:$B$15,0),0),IF($M24="Negativa",HLOOKUP(AG24,'Fatores PF (não CMED)'!$B$3:$P$15,MATCH("NEGATIVA - NEGATIVA",'Fatores PF (não CMED)'!$B$3:$B$15,0),0),IF($M24="Neutra",HLOOKUP(AG24,'Fatores PF (não CMED)'!$B$3:$P$15,MATCH("NEUTRA - NEUTRA",'Fatores PF (não CMED)'!$B$3:$B$15,0),0),"")))</f>
        <v>81.810937539999998</v>
      </c>
      <c r="GN24" s="101">
        <f>VLOOKUP($C24,'Preços 18%'!$B:$G,6,0)*IF($M24="Positiva",HLOOKUP(AH24,'Fatores PF (não CMED)'!$B$3:$P$15,MATCH("POSITIVA - POSITIVA",'Fatores PF (não CMED)'!$B$3:$B$15,0),0),IF($M24="Negativa",HLOOKUP(AH24,'Fatores PF (não CMED)'!$B$3:$P$15,MATCH("NEGATIVA - NEGATIVA",'Fatores PF (não CMED)'!$B$3:$B$15,0),0),IF($M24="Neutra",HLOOKUP(AH24,'Fatores PF (não CMED)'!$B$3:$P$15,MATCH("NEUTRA - NEUTRA",'Fatores PF (não CMED)'!$B$3:$B$15,0),0),"")))</f>
        <v>86.763784180000002</v>
      </c>
      <c r="GO24" s="101">
        <f>VLOOKUP($C24,'Preços 18%'!$B:$G,6,0)*IF($M24="Positiva",HLOOKUP(AI24,'Fatores PF (não CMED)'!$B$3:$P$15,MATCH("POSITIVA - POSITIVA",'Fatores PF (não CMED)'!$B$3:$B$15,0),0),IF($M24="Negativa",HLOOKUP(AI24,'Fatores PF (não CMED)'!$B$3:$P$15,MATCH("NEGATIVA - NEGATIVA",'Fatores PF (não CMED)'!$B$3:$B$15,0),0),IF($M24="Neutra",HLOOKUP(AI24,'Fatores PF (não CMED)'!$B$3:$P$15,MATCH("NEUTRA - NEUTRA",'Fatores PF (não CMED)'!$B$3:$B$15,0),0),"")))</f>
        <v>80.66</v>
      </c>
      <c r="GP24" s="101">
        <f>VLOOKUP($C24,'Preços 18%'!$B:$G,6,0)*IF($M24="Positiva",HLOOKUP(AJ24,'Fatores PF (não CMED)'!$B$3:$P$15,MATCH("POSITIVA - POSITIVA",'Fatores PF (não CMED)'!$B$3:$B$15,0),0),IF($M24="Negativa",HLOOKUP(AJ24,'Fatores PF (não CMED)'!$B$3:$P$15,MATCH("NEGATIVA - NEGATIVA",'Fatores PF (não CMED)'!$B$3:$B$15,0),0),IF($M24="Neutra",HLOOKUP(AJ24,'Fatores PF (não CMED)'!$B$3:$P$15,MATCH("NEUTRA - NEUTRA",'Fatores PF (não CMED)'!$B$3:$B$15,0),0),"")))</f>
        <v>79.541084479999995</v>
      </c>
      <c r="GQ24" s="101">
        <f>VLOOKUP($C24,'Preços 18%'!$B:$G,6,0)*IF($M24="Positiva",HLOOKUP(AK24,'Fatores PF (não CMED)'!$B$3:$P$15,MATCH("POSITIVA - POSITIVA",'Fatores PF (não CMED)'!$B$3:$B$15,0),0),IF($M24="Negativa",HLOOKUP(AK24,'Fatores PF (não CMED)'!$B$3:$P$15,MATCH("NEGATIVA - NEGATIVA",'Fatores PF (não CMED)'!$B$3:$B$15,0),0),IF($M24="Neutra",HLOOKUP(AK24,'Fatores PF (não CMED)'!$B$3:$P$15,MATCH("NEUTRA - NEUTRA",'Fatores PF (não CMED)'!$B$3:$B$15,0),0),"")))</f>
        <v>79.541084479999995</v>
      </c>
      <c r="GR24" s="101">
        <f>VLOOKUP($C24,'Preços 18%'!$B:$G,6,0)*IF($M24="Positiva",HLOOKUP(AL24,'Fatores PF (não CMED)'!$B$3:$P$15,MATCH("POSITIVA - POSITIVA",'Fatores PF (não CMED)'!$B$3:$B$15,0),0),IF($M24="Negativa",HLOOKUP(AL24,'Fatores PF (não CMED)'!$B$3:$P$15,MATCH("NEGATIVA - NEGATIVA",'Fatores PF (não CMED)'!$B$3:$B$15,0),0),IF($M24="Neutra",HLOOKUP(AL24,'Fatores PF (não CMED)'!$B$3:$P$15,MATCH("NEUTRA - NEUTRA",'Fatores PF (não CMED)'!$B$3:$B$15,0),0),"")))</f>
        <v>81.810937539999998</v>
      </c>
      <c r="GS24" s="101">
        <f>VLOOKUP($C24,'Preços 18%'!$B:$G,6,0)*IF($M24="Positiva",HLOOKUP(AM24,'Fatores PF (não CMED)'!$B$3:$P$15,MATCH("POSITIVA - POSITIVA",'Fatores PF (não CMED)'!$B$3:$B$15,0),0),IF($M24="Negativa",HLOOKUP(AM24,'Fatores PF (não CMED)'!$B$3:$P$15,MATCH("NEGATIVA - NEGATIVA",'Fatores PF (não CMED)'!$B$3:$B$15,0),0),IF($M24="Neutra",HLOOKUP(AM24,'Fatores PF (não CMED)'!$B$3:$P$15,MATCH("NEUTRA - NEUTRA",'Fatores PF (não CMED)'!$B$3:$B$15,0),0),"")))</f>
        <v>82.995268320000008</v>
      </c>
      <c r="GT24" s="101">
        <f>VLOOKUP($C24,'Preços 18%'!$B:$G,6,0)*IF($M24="Positiva",HLOOKUP(AN24,'Fatores PF (não CMED)'!$B$3:$P$15,MATCH("POSITIVA - POSITIVA",'Fatores PF (não CMED)'!$B$3:$B$15,0),0),IF($M24="Negativa",HLOOKUP(AN24,'Fatores PF (não CMED)'!$B$3:$P$15,MATCH("NEGATIVA - NEGATIVA",'Fatores PF (não CMED)'!$B$3:$B$15,0),0),IF($M24="Neutra",HLOOKUP(AN24,'Fatores PF (não CMED)'!$B$3:$P$15,MATCH("NEUTRA - NEUTRA",'Fatores PF (não CMED)'!$B$3:$B$15,0),0),"")))</f>
        <v>83.600393023419713</v>
      </c>
      <c r="GU24" s="101">
        <f>VLOOKUP($C24,'Preços 18%'!$B:$G,6,0)*IF($M24="Positiva",HLOOKUP(AO24,'Fatores PF (não CMED)'!$B$3:$P$15,MATCH("POSITIVA - POSITIVA",'Fatores PF (não CMED)'!$B$3:$B$15,0),0),IF($M24="Negativa",HLOOKUP(AO24,'Fatores PF (não CMED)'!$B$3:$P$15,MATCH("NEGATIVA - NEGATIVA",'Fatores PF (não CMED)'!$B$3:$B$15,0),0),IF($M24="Neutra",HLOOKUP(AO24,'Fatores PF (não CMED)'!$B$3:$P$15,MATCH("NEUTRA - NEUTRA",'Fatores PF (não CMED)'!$B$3:$B$15,0),0),"")))</f>
        <v>86.112051379999997</v>
      </c>
      <c r="GV24" s="101">
        <f>VLOOKUP($C24,'Preços 18%'!$B:$G,6,0)*IF($M24="Positiva",HLOOKUP(AP24,'Fatores PF (não CMED)'!$B$3:$P$15,MATCH("POSITIVA - POSITIVA",'Fatores PF (não CMED)'!$B$3:$B$15,0),0),IF($M24="Negativa",HLOOKUP(AP24,'Fatores PF (não CMED)'!$B$3:$P$15,MATCH("NEGATIVA - NEGATIVA",'Fatores PF (não CMED)'!$B$3:$B$15,0),0),IF($M24="Neutra",HLOOKUP(AP24,'Fatores PF (não CMED)'!$B$3:$P$15,MATCH("NEUTRA - NEUTRA",'Fatores PF (não CMED)'!$B$3:$B$15,0),0),"")))</f>
        <v>82.398787620000007</v>
      </c>
      <c r="GW24" s="101">
        <f>VLOOKUP($C24,'Preços 18%'!$B:$G,6,0)*IF($M24="Positiva",HLOOKUP(AQ24,'Fatores PF (não CMED)'!$B$3:$P$15,MATCH("POSITIVA - POSITIVA",'Fatores PF (não CMED)'!$B$3:$B$15,0),0),IF($M24="Negativa",HLOOKUP(AQ24,'Fatores PF (não CMED)'!$B$3:$P$15,MATCH("NEGATIVA - NEGATIVA",'Fatores PF (não CMED)'!$B$3:$B$15,0),0),IF($M24="Neutra",HLOOKUP(AQ24,'Fatores PF (não CMED)'!$B$3:$P$15,MATCH("NEUTRA - NEUTRA",'Fatores PF (não CMED)'!$B$3:$B$15,0),0),"")))</f>
        <v>85.470078439999995</v>
      </c>
      <c r="GX24" s="101">
        <f>VLOOKUP($C24,'Preços 18%'!$B:$G,6,0)*IF($M24="Positiva",HLOOKUP(AR24,'Fatores PF (não CMED)'!$B$3:$P$15,MATCH("POSITIVA - POSITIVA",'Fatores PF (não CMED)'!$B$3:$B$15,0),0),IF($M24="Negativa",HLOOKUP(AR24,'Fatores PF (não CMED)'!$B$3:$P$15,MATCH("NEGATIVA - NEGATIVA",'Fatores PF (não CMED)'!$B$3:$B$15,0),0),IF($M24="Neutra",HLOOKUP(AR24,'Fatores PF (não CMED)'!$B$3:$P$15,MATCH("NEUTRA - NEUTRA",'Fatores PF (não CMED)'!$B$3:$B$15,0),0),"")))</f>
        <v>82.995268320000008</v>
      </c>
      <c r="GY24" s="101">
        <f>VLOOKUP($C24,'Preços 18%'!$B:$G,6,0)*IF($M24="Positiva",HLOOKUP(AS24,'Fatores PF (não CMED)'!$B$3:$P$15,MATCH("POSITIVA - POSITIVA",'Fatores PF (não CMED)'!$B$3:$B$15,0),0),IF($M24="Negativa",HLOOKUP(AS24,'Fatores PF (não CMED)'!$B$3:$P$15,MATCH("NEGATIVA - NEGATIVA",'Fatores PF (não CMED)'!$B$3:$B$15,0),0),IF($M24="Neutra",HLOOKUP(AS24,'Fatores PF (não CMED)'!$B$3:$P$15,MATCH("NEUTRA - NEUTRA",'Fatores PF (não CMED)'!$B$3:$B$15,0),0),"")))</f>
        <v>82.398787620000007</v>
      </c>
      <c r="GZ24" s="101">
        <f>VLOOKUP($C24,'Preços 18%'!$B:$G,6,0)*IF($M24="Positiva",HLOOKUP(AT24,'Fatores PF (não CMED)'!$B$3:$P$15,MATCH("POSITIVA - POSITIVA",'Fatores PF (não CMED)'!$B$3:$B$15,0),0),IF($M24="Negativa",HLOOKUP(AT24,'Fatores PF (não CMED)'!$B$3:$P$15,MATCH("NEGATIVA - NEGATIVA",'Fatores PF (não CMED)'!$B$3:$B$15,0),0),IF($M24="Neutra",HLOOKUP(AT24,'Fatores PF (não CMED)'!$B$3:$P$15,MATCH("NEUTRA - NEUTRA",'Fatores PF (não CMED)'!$B$3:$B$15,0),0),"")))</f>
        <v>82.995268320000008</v>
      </c>
      <c r="HA24" s="101">
        <f>VLOOKUP($C24,'Preços 18%'!$B:$G,6,0)*IF($M24="Positiva",HLOOKUP(AU24,'Fatores PF (não CMED)'!$B$3:$P$15,MATCH("POSITIVA - POSITIVA",'Fatores PF (não CMED)'!$B$3:$B$15,0),0),IF($M24="Negativa",HLOOKUP(AU24,'Fatores PF (não CMED)'!$B$3:$P$15,MATCH("NEGATIVA - NEGATIVA",'Fatores PF (não CMED)'!$B$3:$B$15,0),0),IF($M24="Neutra",HLOOKUP(AU24,'Fatores PF (não CMED)'!$B$3:$P$15,MATCH("NEUTRA - NEUTRA",'Fatores PF (não CMED)'!$B$3:$B$15,0),0),"")))</f>
        <v>79.541084479999995</v>
      </c>
      <c r="HB24" s="101">
        <f>VLOOKUP($C24,'Preços 18%'!$B:$G,6,0)*IF($M24="Positiva",HLOOKUP(AV24,'Fatores PF (não CMED)'!$B$3:$P$15,MATCH("POSITIVA - POSITIVA",'Fatores PF (não CMED)'!$B$3:$B$15,0),0),IF($M24="Negativa",HLOOKUP(AV24,'Fatores PF (não CMED)'!$B$3:$P$15,MATCH("NEGATIVA - NEGATIVA",'Fatores PF (não CMED)'!$B$3:$B$15,0),0),IF($M24="Neutra",HLOOKUP(AV24,'Fatores PF (não CMED)'!$B$3:$P$15,MATCH("NEUTRA - NEUTRA",'Fatores PF (não CMED)'!$B$3:$B$15,0),0),"")))</f>
        <v>79.541084479999995</v>
      </c>
      <c r="HC24" s="101">
        <f>VLOOKUP($C24,'Preços 18%'!$B:$G,6,0)*IF($M24="Positiva",HLOOKUP(AW24,'Fatores PF (não CMED)'!$B$3:$P$15,MATCH("POSITIVA - POSITIVA",'Fatores PF (não CMED)'!$B$3:$B$15,0),0),IF($M24="Negativa",HLOOKUP(AW24,'Fatores PF (não CMED)'!$B$3:$P$15,MATCH("NEGATIVA - NEGATIVA",'Fatores PF (não CMED)'!$B$3:$B$15,0),0),IF($M24="Neutra",HLOOKUP(AW24,'Fatores PF (não CMED)'!$B$3:$P$15,MATCH("NEUTRA - NEUTRA",'Fatores PF (não CMED)'!$B$3:$B$15,0),0),"")))</f>
        <v>82.995268320000008</v>
      </c>
      <c r="HD24" s="101">
        <f>VLOOKUP($C24,'Preços 18%'!$B:$G,6,0)*IF($M24="Positiva",HLOOKUP(AX24,'Fatores PF (não CMED)'!$B$3:$P$15,MATCH("POSITIVA - POSITIVA",'Fatores PF (não CMED)'!$B$3:$B$15,0),0),IF($M24="Negativa",HLOOKUP(AX24,'Fatores PF (não CMED)'!$B$3:$P$15,MATCH("NEGATIVA - NEGATIVA",'Fatores PF (não CMED)'!$B$3:$B$15,0),0),IF($M24="Neutra",HLOOKUP(AX24,'Fatores PF (não CMED)'!$B$3:$P$15,MATCH("NEUTRA - NEUTRA",'Fatores PF (não CMED)'!$B$3:$B$15,0),0),"")))</f>
        <v>80.66</v>
      </c>
      <c r="HE24" s="101">
        <f>VLOOKUP($C24,'Preços 18%'!$B:$G,6,0)*IF($M24="Positiva",HLOOKUP(AY24,'Fatores PF (não CMED)'!$B$3:$P$15,MATCH("POSITIVA - POSITIVA",'Fatores PF (não CMED)'!$B$3:$B$15,0),0),IF($M24="Negativa",HLOOKUP(AY24,'Fatores PF (não CMED)'!$B$3:$P$15,MATCH("NEGATIVA - NEGATIVA",'Fatores PF (não CMED)'!$B$3:$B$15,0),0),IF($M24="Neutra",HLOOKUP(AY24,'Fatores PF (não CMED)'!$B$3:$P$15,MATCH("NEUTRA - NEUTRA",'Fatores PF (não CMED)'!$B$3:$B$15,0),0),"")))</f>
        <v>82.995268320000008</v>
      </c>
      <c r="HF24" s="101" t="s">
        <v>369</v>
      </c>
      <c r="HG24" s="101" t="s">
        <v>369</v>
      </c>
      <c r="HH24" s="101" t="s">
        <v>369</v>
      </c>
      <c r="HI24" s="101" t="s">
        <v>369</v>
      </c>
      <c r="HJ24" s="101" t="s">
        <v>369</v>
      </c>
      <c r="HK24" s="101" t="s">
        <v>369</v>
      </c>
      <c r="HL24" s="101" t="s">
        <v>369</v>
      </c>
      <c r="HM24" s="101" t="s">
        <v>369</v>
      </c>
      <c r="HN24" s="101" t="s">
        <v>369</v>
      </c>
      <c r="HO24" s="101" t="s">
        <v>369</v>
      </c>
      <c r="HP24" s="101" t="s">
        <v>369</v>
      </c>
      <c r="HQ24" s="101" t="s">
        <v>369</v>
      </c>
      <c r="HR24" s="101" t="s">
        <v>369</v>
      </c>
      <c r="HS24" s="101" t="s">
        <v>369</v>
      </c>
      <c r="HT24" s="101" t="s">
        <v>369</v>
      </c>
      <c r="HU24" s="101" t="s">
        <v>369</v>
      </c>
      <c r="HV24" s="101" t="s">
        <v>369</v>
      </c>
      <c r="HW24" s="101" t="s">
        <v>369</v>
      </c>
      <c r="HX24" s="101" t="s">
        <v>369</v>
      </c>
      <c r="HY24" s="101" t="s">
        <v>369</v>
      </c>
      <c r="HZ24" s="101" t="s">
        <v>369</v>
      </c>
      <c r="IA24" s="101" t="s">
        <v>369</v>
      </c>
      <c r="IB24" s="101" t="s">
        <v>369</v>
      </c>
      <c r="IC24" s="101" t="s">
        <v>369</v>
      </c>
      <c r="ID24" s="101" t="s">
        <v>369</v>
      </c>
      <c r="IE24" s="101" t="s">
        <v>369</v>
      </c>
      <c r="IF24" s="101" t="s">
        <v>369</v>
      </c>
      <c r="IG24" s="140">
        <f t="shared" si="100"/>
        <v>0.13541666666666663</v>
      </c>
      <c r="IH24" s="140">
        <f t="shared" si="100"/>
        <v>0.14583333333333326</v>
      </c>
      <c r="II24" s="140">
        <f t="shared" si="100"/>
        <v>0.15624999999999989</v>
      </c>
      <c r="IJ24" s="140">
        <f t="shared" si="100"/>
        <v>0.16145833333333337</v>
      </c>
      <c r="IK24" s="140">
        <f t="shared" si="100"/>
        <v>0.16666666666666663</v>
      </c>
      <c r="IL24" s="140">
        <f t="shared" si="100"/>
        <v>0.17187499999999989</v>
      </c>
      <c r="IM24" s="140">
        <f t="shared" si="100"/>
        <v>0.18749999999999989</v>
      </c>
      <c r="IN24" s="140">
        <f t="shared" si="100"/>
        <v>0.19270833333333326</v>
      </c>
      <c r="IO24" s="140">
        <f t="shared" si="100"/>
        <v>0.19791666666666663</v>
      </c>
      <c r="IP24" s="140">
        <f t="shared" si="101"/>
        <v>0.15624999999999989</v>
      </c>
      <c r="IQ24" s="140">
        <f t="shared" si="102"/>
        <v>0</v>
      </c>
      <c r="IR24" s="140">
        <f t="shared" si="103"/>
        <v>0.14583333333333326</v>
      </c>
      <c r="IS24" s="140">
        <f t="shared" si="100"/>
        <v>0.14583333333333326</v>
      </c>
      <c r="IT24" s="140">
        <f t="shared" si="100"/>
        <v>0.15624999999999989</v>
      </c>
      <c r="IU24" s="140">
        <f t="shared" si="100"/>
        <v>0.16145833333333337</v>
      </c>
      <c r="IV24" s="140">
        <f t="shared" si="100"/>
        <v>0.16666666666666663</v>
      </c>
      <c r="IW24" s="100">
        <f>VLOOKUP($C24,'Preços 18%'!$B:$G,6,0)*IF($M24="Positiva",HLOOKUP(IW$5,'Fatores PF (não CMED)'!$B$3:$P$15,MATCH("POSITIVA - POSITIVA",'Fatores PF (não CMED)'!$B$3:$B$15,0),0),IF($M24="Negativa",HLOOKUP(IW$5,'Fatores PF (não CMED)'!$B$3:$P$15,MATCH("NEGATIVA - NEGATIVA",'Fatores PF (não CMED)'!$B$3:$B$15,0),0),IF($M24="Neutra",HLOOKUP(IW$5,'Fatores PF (não CMED)'!$B$3:$P$15,MATCH("NEUTRA - NEUTRA",'Fatores PF (não CMED)'!$B$3:$B$15,0),0),"")))</f>
        <v>64.36780924</v>
      </c>
      <c r="IX24" s="100">
        <f>VLOOKUP($C24,'Preços 18%'!$B:$G,6,0)*IF($M24="Positiva",HLOOKUP(IX$5,'Fatores PF (não CMED)'!$B$3:$P$15,MATCH("POSITIVA - POSITIVA",'Fatores PF (não CMED)'!$B$3:$B$15,0),0),IF($M24="Negativa",HLOOKUP(IX$5,'Fatores PF (não CMED)'!$B$3:$P$15,MATCH("NEGATIVA - NEGATIVA",'Fatores PF (não CMED)'!$B$3:$B$15,0),0),IF($M24="Neutra",HLOOKUP(IX$5,'Fatores PF (não CMED)'!$B$3:$P$15,MATCH("NEUTRA - NEUTRA",'Fatores PF (não CMED)'!$B$3:$B$15,0),0),"")))</f>
        <v>74.382635499999992</v>
      </c>
      <c r="IY24" s="100">
        <f>VLOOKUP($C24,'Preços 18%'!$B:$G,6,0)*IF($M24="Positiva",HLOOKUP(IY$5,'Fatores PF (não CMED)'!$B$3:$P$15,MATCH("POSITIVA - POSITIVA",'Fatores PF (não CMED)'!$B$3:$B$15,0),0),IF($M24="Negativa",HLOOKUP(IY$5,'Fatores PF (não CMED)'!$B$3:$P$15,MATCH("NEGATIVA - NEGATIVA",'Fatores PF (não CMED)'!$B$3:$B$15,0),0),IF($M24="Neutra",HLOOKUP(IY$5,'Fatores PF (não CMED)'!$B$3:$P$15,MATCH("NEUTRA - NEUTRA",'Fatores PF (não CMED)'!$B$3:$B$15,0),0),"")))</f>
        <v>79.541084479999995</v>
      </c>
      <c r="IZ24" s="100">
        <f>VLOOKUP($C24,'Preços 18%'!$B:$G,6,0)*IF($M24="Positiva",HLOOKUP(IZ$5,'Fatores PF (não CMED)'!$B$3:$P$15,MATCH("POSITIVA - POSITIVA",'Fatores PF (não CMED)'!$B$3:$B$15,0),0),IF($M24="Negativa",HLOOKUP(IZ$5,'Fatores PF (não CMED)'!$B$3:$P$15,MATCH("NEGATIVA - NEGATIVA",'Fatores PF (não CMED)'!$B$3:$B$15,0),0),IF($M24="Neutra",HLOOKUP(IZ$5,'Fatores PF (não CMED)'!$B$3:$P$15,MATCH("NEUTRA - NEUTRA",'Fatores PF (não CMED)'!$B$3:$B$15,0),0),"")))</f>
        <v>80.096589899999998</v>
      </c>
      <c r="JA24" s="100">
        <f>VLOOKUP($C24,'Preços 18%'!$B:$G,6,0)*IF($M24="Positiva",HLOOKUP(JA$5,'Fatores PF (não CMED)'!$B$3:$P$15,MATCH("POSITIVA - POSITIVA",'Fatores PF (não CMED)'!$B$3:$B$15,0),0),IF($M24="Negativa",HLOOKUP(JA$5,'Fatores PF (não CMED)'!$B$3:$P$15,MATCH("NEGATIVA - NEGATIVA",'Fatores PF (não CMED)'!$B$3:$B$15,0),0),IF($M24="Neutra",HLOOKUP(JA$5,'Fatores PF (não CMED)'!$B$3:$P$15,MATCH("NEUTRA - NEUTRA",'Fatores PF (não CMED)'!$B$3:$B$15,0),0),"")))</f>
        <v>80.66</v>
      </c>
      <c r="JB24" s="100">
        <f>VLOOKUP($C24,'Preços 18%'!$B:$G,6,0)*IF($M24="Positiva",HLOOKUP(JB$5,'Fatores PF (não CMED)'!$B$3:$P$15,MATCH("POSITIVA - POSITIVA",'Fatores PF (não CMED)'!$B$3:$B$15,0),0),IF($M24="Negativa",HLOOKUP(JB$5,'Fatores PF (não CMED)'!$B$3:$P$15,MATCH("NEGATIVA - NEGATIVA",'Fatores PF (não CMED)'!$B$3:$B$15,0),0),IF($M24="Neutra",HLOOKUP(JB$5,'Fatores PF (não CMED)'!$B$3:$P$15,MATCH("NEUTRA - NEUTRA",'Fatores PF (não CMED)'!$B$3:$B$15,0),0),"")))</f>
        <v>81.810937539999998</v>
      </c>
      <c r="JC24" s="100">
        <f>VLOOKUP($C24,'Preços 18%'!$B:$G,6,0)*IF($M24="Positiva",HLOOKUP(JC$5,'Fatores PF (não CMED)'!$B$3:$P$15,MATCH("POSITIVA - POSITIVA",'Fatores PF (não CMED)'!$B$3:$B$15,0),0),IF($M24="Negativa",HLOOKUP(JC$5,'Fatores PF (não CMED)'!$B$3:$P$15,MATCH("NEGATIVA - NEGATIVA",'Fatores PF (não CMED)'!$B$3:$B$15,0),0),IF($M24="Neutra",HLOOKUP(JC$5,'Fatores PF (não CMED)'!$B$3:$P$15,MATCH("NEUTRA - NEUTRA",'Fatores PF (não CMED)'!$B$3:$B$15,0),0),"")))</f>
        <v>82.398787620000007</v>
      </c>
      <c r="JD24" s="100">
        <f>VLOOKUP($C24,'Preços 18%'!$B:$G,6,0)*IF($M24="Positiva",HLOOKUP(JD$5,'Fatores PF (não CMED)'!$B$3:$P$15,MATCH("POSITIVA - POSITIVA",'Fatores PF (não CMED)'!$B$3:$B$15,0),0),IF($M24="Negativa",HLOOKUP(JD$5,'Fatores PF (não CMED)'!$B$3:$P$15,MATCH("NEGATIVA - NEGATIVA",'Fatores PF (não CMED)'!$B$3:$B$15,0),0),IF($M24="Neutra",HLOOKUP(JD$5,'Fatores PF (não CMED)'!$B$3:$P$15,MATCH("NEUTRA - NEUTRA",'Fatores PF (não CMED)'!$B$3:$B$15,0),0),"")))</f>
        <v>82.995268320000008</v>
      </c>
      <c r="JE24" s="100">
        <f>VLOOKUP($C24,'Preços 18%'!$B:$G,6,0)*IF($M24="Positiva",HLOOKUP(JE$5,'Fatores PF (não CMED)'!$B$3:$P$15,MATCH("POSITIVA - POSITIVA",'Fatores PF (não CMED)'!$B$3:$B$15,0),0),IF($M24="Negativa",HLOOKUP(JE$5,'Fatores PF (não CMED)'!$B$3:$P$15,MATCH("NEGATIVA - NEGATIVA",'Fatores PF (não CMED)'!$B$3:$B$15,0),0),IF($M24="Neutra",HLOOKUP(JE$5,'Fatores PF (não CMED)'!$B$3:$P$15,MATCH("NEUTRA - NEUTRA",'Fatores PF (não CMED)'!$B$3:$B$15,0),0),"")))</f>
        <v>83.600393023419713</v>
      </c>
      <c r="JF24" s="100">
        <f>VLOOKUP($C24,'Preços 18%'!$B:$G,6,0)*IF($M24="Positiva",HLOOKUP(JF$5,'Fatores PF (não CMED)'!$B$3:$P$15,MATCH("POSITIVA - POSITIVA",'Fatores PF (não CMED)'!$B$3:$B$15,0),0),IF($M24="Negativa",HLOOKUP(JF$5,'Fatores PF (não CMED)'!$B$3:$P$15,MATCH("NEGATIVA - NEGATIVA",'Fatores PF (não CMED)'!$B$3:$B$15,0),0),IF($M24="Neutra",HLOOKUP(JF$5,'Fatores PF (não CMED)'!$B$3:$P$15,MATCH("NEUTRA - NEUTRA",'Fatores PF (não CMED)'!$B$3:$B$15,0),0),"")))</f>
        <v>84.214444220000004</v>
      </c>
      <c r="JG24" s="100">
        <f>VLOOKUP($C24,'Preços 18%'!$B:$G,6,0)*IF($M24="Positiva",HLOOKUP(JG$5,'Fatores PF (não CMED)'!$B$3:$P$15,MATCH("POSITIVA - POSITIVA",'Fatores PF (não CMED)'!$B$3:$B$15,0),0),IF($M24="Negativa",HLOOKUP(JG$5,'Fatores PF (não CMED)'!$B$3:$P$15,MATCH("NEGATIVA - NEGATIVA",'Fatores PF (não CMED)'!$B$3:$B$15,0),0),IF($M24="Neutra",HLOOKUP(JG$5,'Fatores PF (não CMED)'!$B$3:$P$15,MATCH("NEUTRA - NEUTRA",'Fatores PF (não CMED)'!$B$3:$B$15,0),0),"")))</f>
        <v>85.470078439999995</v>
      </c>
      <c r="JH24" s="100">
        <f>VLOOKUP($C24,'Preços 18%'!$B:$G,6,0)*IF($M24="Positiva",HLOOKUP(JH$5,'Fatores PF (não CMED)'!$B$3:$P$15,MATCH("POSITIVA - POSITIVA",'Fatores PF (não CMED)'!$B$3:$B$15,0),0),IF($M24="Negativa",HLOOKUP(JH$5,'Fatores PF (não CMED)'!$B$3:$P$15,MATCH("NEGATIVA - NEGATIVA",'Fatores PF (não CMED)'!$B$3:$B$15,0),0),IF($M24="Neutra",HLOOKUP(JH$5,'Fatores PF (não CMED)'!$B$3:$P$15,MATCH("NEUTRA - NEUTRA",'Fatores PF (não CMED)'!$B$3:$B$15,0),0),"")))</f>
        <v>86.112051379999997</v>
      </c>
      <c r="JI24" s="100">
        <f>VLOOKUP($C24,'Preços 18%'!$B:$G,6,0)*IF($M24="Positiva",HLOOKUP(JI$5,'Fatores PF (não CMED)'!$B$3:$P$15,MATCH("POSITIVA - POSITIVA",'Fatores PF (não CMED)'!$B$3:$B$15,0),0),IF($M24="Negativa",HLOOKUP(JI$5,'Fatores PF (não CMED)'!$B$3:$P$15,MATCH("NEGATIVA - NEGATIVA",'Fatores PF (não CMED)'!$B$3:$B$15,0),0),IF($M24="Neutra",HLOOKUP(JI$5,'Fatores PF (não CMED)'!$B$3:$P$15,MATCH("NEUTRA - NEUTRA",'Fatores PF (não CMED)'!$B$3:$B$15,0),0),"")))</f>
        <v>86.763784180000002</v>
      </c>
      <c r="JJ24" s="100">
        <f>VLOOKUP($C24,'Preços 18%'!$B:$G,6,0)*IF($M24="Positiva",HLOOKUP(JJ$5,'Fatores PF (não CMED)'!$B$3:$P$15,MATCH("POSITIVA - POSITIVA",'Fatores PF (não CMED)'!$B$3:$B$15,0),0),IF($M24="Negativa",HLOOKUP(JJ$5,'Fatores PF (não CMED)'!$B$3:$P$15,MATCH("NEGATIVA - POSITIVA",'Fatores PF (não CMED)'!$B$3:$B$15,0),0),IF($M24="Neutra",HLOOKUP(JJ$5,'Fatores PF (não CMED)'!$B$3:$P$15,MATCH("NEUTRA - POSITIVA",'Fatores PF (não CMED)'!$B$3:$B$15,0),0),"")))</f>
        <v>65.308224179999996</v>
      </c>
      <c r="JK24" s="100">
        <f>VLOOKUP($C24,'Preços 18%'!$B:$G,6,0)*IF($M24="Positiva",HLOOKUP(JK$5,'Fatores PF (não CMED)'!$B$3:$P$15,MATCH("POSITIVA - POSITIVA",'Fatores PF (não CMED)'!$B$3:$B$15,0),0),IF($M24="Negativa",HLOOKUP(JK$5,'Fatores PF (não CMED)'!$B$3:$P$15,MATCH("NEGATIVA - POSITIVA",'Fatores PF (não CMED)'!$B$3:$B$15,0),0),IF($M24="Neutra",HLOOKUP(JK$5,'Fatores PF (não CMED)'!$B$3:$P$15,MATCH("NEUTRA - POSITIVA",'Fatores PF (não CMED)'!$B$3:$B$15,0),0),"")))</f>
        <v>69.242415679999993</v>
      </c>
      <c r="JL24" s="100">
        <f>VLOOKUP($C24,'Preços 18%'!$B:$G,6,0)*IF($M24="Positiva",HLOOKUP(JL$5,'Fatores PF (não CMED)'!$B$3:$P$15,MATCH("POSITIVA - POSITIVA",'Fatores PF (não CMED)'!$B$3:$B$15,0),0),IF($M24="Negativa",HLOOKUP(JL$5,'Fatores PF (não CMED)'!$B$3:$P$15,MATCH("NEGATIVA - POSITIVA",'Fatores PF (não CMED)'!$B$3:$B$15,0),0),IF($M24="Neutra",HLOOKUP(JL$5,'Fatores PF (não CMED)'!$B$3:$P$15,MATCH("NEUTRA - POSITIVA",'Fatores PF (não CMED)'!$B$3:$B$15,0),0),"")))</f>
        <v>69.662089659999992</v>
      </c>
      <c r="JM24" s="100">
        <f>VLOOKUP($C24,'Preços 18%'!$B:$G,6,0)*IF($M24="Positiva",HLOOKUP(JM$5,'Fatores PF (não CMED)'!$B$3:$P$15,MATCH("POSITIVA - POSITIVA",'Fatores PF (não CMED)'!$B$3:$B$15,0),0),IF($M24="Negativa",HLOOKUP(JM$5,'Fatores PF (não CMED)'!$B$3:$P$15,MATCH("NEGATIVA - POSITIVA",'Fatores PF (não CMED)'!$B$3:$B$15,0),0),IF($M24="Neutra",HLOOKUP(JM$5,'Fatores PF (não CMED)'!$B$3:$P$15,MATCH("NEUTRA - POSITIVA",'Fatores PF (não CMED)'!$B$3:$B$15,0),0),"")))</f>
        <v>70.086845220000001</v>
      </c>
      <c r="JN24" s="100">
        <f>VLOOKUP($C24,'Preços 18%'!$B:$G,6,0)*IF($M24="Positiva",HLOOKUP(JN$5,'Fatores PF (não CMED)'!$B$3:$P$15,MATCH("POSITIVA - POSITIVA",'Fatores PF (não CMED)'!$B$3:$B$15,0),0),IF($M24="Negativa",HLOOKUP(JN$5,'Fatores PF (não CMED)'!$B$3:$P$15,MATCH("NEGATIVA - POSITIVA",'Fatores PF (não CMED)'!$B$3:$B$15,0),0),IF($M24="Neutra",HLOOKUP(JN$5,'Fatores PF (não CMED)'!$B$3:$P$15,MATCH("NEUTRA - POSITIVA",'Fatores PF (não CMED)'!$B$3:$B$15,0),0),"")))</f>
        <v>70.952165699999995</v>
      </c>
      <c r="JO24" s="100">
        <f>VLOOKUP($C24,'Preços 18%'!$B:$G,6,0)*IF($M24="Positiva",HLOOKUP(JO$5,'Fatores PF (não CMED)'!$B$3:$P$15,MATCH("POSITIVA - POSITIVA",'Fatores PF (não CMED)'!$B$3:$B$15,0),0),IF($M24="Negativa",HLOOKUP(JO$5,'Fatores PF (não CMED)'!$B$3:$P$15,MATCH("NEGATIVA - POSITIVA",'Fatores PF (não CMED)'!$B$3:$B$15,0),0),IF($M24="Neutra",HLOOKUP(JO$5,'Fatores PF (não CMED)'!$B$3:$P$15,MATCH("NEUTRA - POSITIVA",'Fatores PF (não CMED)'!$B$3:$B$15,0),0),"")))</f>
        <v>71.392811280000004</v>
      </c>
      <c r="JP24" s="100">
        <f>VLOOKUP($C24,'Preços 18%'!$B:$G,6,0)*IF($M24="Positiva",HLOOKUP(JP$5,'Fatores PF (não CMED)'!$B$3:$P$15,MATCH("POSITIVA - POSITIVA",'Fatores PF (não CMED)'!$B$3:$B$15,0),0),IF($M24="Negativa",HLOOKUP(JP$5,'Fatores PF (não CMED)'!$B$3:$P$15,MATCH("NEGATIVA - POSITIVA",'Fatores PF (não CMED)'!$B$3:$B$15,0),0),IF($M24="Neutra",HLOOKUP(JP$5,'Fatores PF (não CMED)'!$B$3:$P$15,MATCH("NEUTRA - POSITIVA",'Fatores PF (não CMED)'!$B$3:$B$15,0),0),"")))</f>
        <v>71.83902239999999</v>
      </c>
      <c r="JQ24" s="100">
        <f>VLOOKUP($C24,'Preços 18%'!$B:$G,6,0)*IF($M24="Positiva",HLOOKUP(JQ$5,'Fatores PF (não CMED)'!$B$3:$P$15,MATCH("POSITIVA - POSITIVA",'Fatores PF (não CMED)'!$B$3:$B$15,0),0),IF($M24="Negativa",HLOOKUP(JQ$5,'Fatores PF (não CMED)'!$B$3:$P$15,MATCH("NEGATIVA - POSITIVA",'Fatores PF (não CMED)'!$B$3:$B$15,0),0),IF($M24="Neutra",HLOOKUP(JQ$5,'Fatores PF (não CMED)'!$B$3:$P$15,MATCH("NEUTRA - POSITIVA",'Fatores PF (não CMED)'!$B$3:$B$15,0),0),"")))</f>
        <v>72.748383239999995</v>
      </c>
      <c r="JR24" s="100">
        <f>VLOOKUP($C24,'Preços 18%'!$B:$G,6,0)*IF($M24="Positiva",HLOOKUP(JR$5,'Fatores PF (não CMED)'!$B$3:$P$15,MATCH("POSITIVA - POSITIVA",'Fatores PF (não CMED)'!$B$3:$B$15,0),0),IF($M24="Negativa",HLOOKUP(JR$5,'Fatores PF (não CMED)'!$B$3:$P$15,MATCH("NEGATIVA - POSITIVA",'Fatores PF (não CMED)'!$B$3:$B$15,0),0),IF($M24="Neutra",HLOOKUP(JR$5,'Fatores PF (não CMED)'!$B$3:$P$15,MATCH("NEUTRA - POSITIVA",'Fatores PF (não CMED)'!$B$3:$B$15,0),0),"")))</f>
        <v>73.68105482</v>
      </c>
      <c r="JS24" s="101" t="s">
        <v>369</v>
      </c>
      <c r="JT24" s="101" t="s">
        <v>369</v>
      </c>
      <c r="JU24" s="101" t="s">
        <v>369</v>
      </c>
      <c r="JV24" s="101" t="s">
        <v>369</v>
      </c>
      <c r="JW24" s="101" t="s">
        <v>369</v>
      </c>
      <c r="JX24" s="101" t="s">
        <v>369</v>
      </c>
      <c r="JY24" s="101" t="s">
        <v>369</v>
      </c>
      <c r="JZ24" s="101" t="s">
        <v>369</v>
      </c>
      <c r="KA24" s="101" t="s">
        <v>369</v>
      </c>
      <c r="KB24" s="101" t="s">
        <v>369</v>
      </c>
      <c r="KC24" s="101" t="s">
        <v>369</v>
      </c>
      <c r="KD24" s="101" t="s">
        <v>369</v>
      </c>
      <c r="KE24" s="101" t="s">
        <v>369</v>
      </c>
      <c r="KF24" s="101" t="s">
        <v>369</v>
      </c>
      <c r="KG24" s="101" t="s">
        <v>369</v>
      </c>
      <c r="KH24" s="101" t="s">
        <v>369</v>
      </c>
      <c r="KI24" s="101" t="s">
        <v>369</v>
      </c>
      <c r="KJ24" s="101" t="s">
        <v>369</v>
      </c>
      <c r="KK24" s="101" t="s">
        <v>369</v>
      </c>
      <c r="KL24" s="101" t="s">
        <v>369</v>
      </c>
      <c r="KM24" s="100" t="s">
        <v>369</v>
      </c>
      <c r="KN24" s="100" t="s">
        <v>369</v>
      </c>
      <c r="KO24" s="140" t="str">
        <f>IF(HLOOKUP(VLOOKUP(LEFT(KO$5,2),'%ICMS'!$B:$K,9,0),$IG$4:$IR$34,MATCH($C24,$C$4:$C$34,0),0)=FD24,"",FD24)</f>
        <v/>
      </c>
      <c r="KP24" s="140">
        <f>IF(HLOOKUP(VLOOKUP(LEFT(KP$5,2),'%ICMS'!$B:$K,9,0),$IG$4:$IR$34,MATCH($C24,$C$4:$C$34,0),0)=FE24,"",FE24)</f>
        <v>0.17187499999999989</v>
      </c>
      <c r="KQ24" s="140" t="str">
        <f>IF(HLOOKUP(VLOOKUP(LEFT(KQ$5,2),'%ICMS'!$B:$K,9,0),$IG$4:$IR$34,MATCH($C24,$C$4:$C$34,0),0)=FF24,"",FF24)</f>
        <v/>
      </c>
      <c r="KR24" s="140" t="str">
        <f>IF(HLOOKUP(VLOOKUP(LEFT(KR$5,2),'%ICMS'!$B:$K,9,0),$IG$4:$IR$34,MATCH($C24,$C$4:$C$34,0),0)=FG24,"",FG24)</f>
        <v/>
      </c>
      <c r="KS24" s="140" t="str">
        <f>IF(HLOOKUP(VLOOKUP(LEFT(KS$5,2),'%ICMS'!$B:$K,9,0),$IG$4:$IR$34,MATCH($C24,$C$4:$C$34,0),0)=FH24,"",FH24)</f>
        <v/>
      </c>
      <c r="KT24" s="140" t="str">
        <f>IF(HLOOKUP(VLOOKUP(LEFT(KT$5,2),'%ICMS'!$B:$K,9,0),$IG$4:$IR$34,MATCH($C24,$C$4:$C$34,0),0)=FI24,"",FI24)</f>
        <v/>
      </c>
      <c r="KU24" s="140" t="str">
        <f>IF(HLOOKUP(VLOOKUP(LEFT(KU$5,2),'%ICMS'!$B:$K,9,0),$IG$4:$IR$34,MATCH($C24,$C$4:$C$34,0),0)=FJ24,"",FJ24)</f>
        <v/>
      </c>
      <c r="KV24" s="140" t="str">
        <f>IF(HLOOKUP(VLOOKUP(LEFT(KV$5,2),'%ICMS'!$B:$K,9,0),$IG$4:$IR$34,MATCH($C24,$C$4:$C$34,0),0)=FK24,"",FK24)</f>
        <v/>
      </c>
      <c r="KW24" s="140" t="str">
        <f>IF(HLOOKUP(VLOOKUP(LEFT(KW$5,2),'%ICMS'!$B:$K,9,0),$IG$4:$IR$34,MATCH($C24,$C$4:$C$34,0),0)=FL24,"",FL24)</f>
        <v/>
      </c>
      <c r="KX24" s="140" t="str">
        <f>IF(HLOOKUP(VLOOKUP(LEFT(KX$5,2),'%ICMS'!$B:$K,9,0),$IG$4:$IR$34,MATCH($C24,$C$4:$C$34,0),0)=FM24,"",FM24)</f>
        <v/>
      </c>
      <c r="KY24" s="140" t="str">
        <f>IF(HLOOKUP(VLOOKUP(LEFT(KY$5,2),'%ICMS'!$B:$K,9,0),$IG$4:$IR$34,MATCH($C24,$C$4:$C$34,0),0)=FN24,"",FN24)</f>
        <v/>
      </c>
      <c r="KZ24" s="140" t="str">
        <f>IF(HLOOKUP(VLOOKUP(LEFT(KZ$5,2),'%ICMS'!$B:$K,9,0),$IG$4:$IR$34,MATCH($C24,$C$4:$C$34,0),0)=FO24,"",FO24)</f>
        <v/>
      </c>
      <c r="LA24" s="140" t="str">
        <f>IF(HLOOKUP(VLOOKUP(LEFT(LA$5,2),'%ICMS'!$B:$K,9,0),$IG$4:$IR$34,MATCH($C24,$C$4:$C$34,0),0)=FP24,"",FP24)</f>
        <v/>
      </c>
      <c r="LB24" s="140" t="str">
        <f>IF(HLOOKUP(VLOOKUP(LEFT(LB$5,2),'%ICMS'!$B:$K,9,0),$IG$4:$IR$34,MATCH($C24,$C$4:$C$34,0),0)=FQ24,"",FQ24)</f>
        <v/>
      </c>
      <c r="LC24" s="140" t="str">
        <f>IF(HLOOKUP(VLOOKUP(LEFT(LC$5,2),'%ICMS'!$B:$K,9,0),$IG$4:$IR$34,MATCH($C24,$C$4:$C$34,0),0)=FR24,"",FR24)</f>
        <v/>
      </c>
      <c r="LD24" s="140" t="str">
        <f>IF(HLOOKUP(VLOOKUP(LEFT(LD$5,2),'%ICMS'!$B:$K,9,0),$IG$4:$IR$34,MATCH($C24,$C$4:$C$34,0),0)=FS24,"",FS24)</f>
        <v/>
      </c>
      <c r="LE24" s="140" t="str">
        <f>IF(HLOOKUP(VLOOKUP(LEFT(LE$5,2),'%ICMS'!$B:$K,9,0),$IG$4:$IR$34,MATCH($C24,$C$4:$C$34,0),0)=FT24,"",FT24)</f>
        <v/>
      </c>
      <c r="LF24" s="140" t="str">
        <f>IF(HLOOKUP(VLOOKUP(LEFT(LF$5,2),'%ICMS'!$B:$K,9,0),$IG$4:$IR$34,MATCH($C24,$C$4:$C$34,0),0)=FU24,"",FU24)</f>
        <v/>
      </c>
      <c r="LG24" s="140" t="str">
        <f>IF(HLOOKUP(VLOOKUP(LEFT(LG$5,2),'%ICMS'!$B:$K,9,0),$IG$4:$IR$34,MATCH($C24,$C$4:$C$34,0),0)=FV24,"",FV24)</f>
        <v/>
      </c>
      <c r="LH24" s="140" t="str">
        <f>IF(HLOOKUP(VLOOKUP(LEFT(LH$5,2),'%ICMS'!$B:$K,9,0),$IG$4:$IR$34,MATCH($C24,$C$4:$C$34,0),0)=FW24,"",FW24)</f>
        <v/>
      </c>
      <c r="LI24" s="140" t="str">
        <f>IF(HLOOKUP(VLOOKUP(LEFT(LI$5,2),'%ICMS'!$B:$K,9,0),$IG$4:$IR$34,MATCH($C24,$C$4:$C$34,0),0)=FX24,"",FX24)</f>
        <v/>
      </c>
      <c r="LJ24" s="140" t="str">
        <f>IF(HLOOKUP(VLOOKUP(LEFT(LJ$5,2),'%ICMS'!$B:$K,9,0),$IG$4:$IR$34,MATCH($C24,$C$4:$C$34,0),0)=FY24,"",FY24)</f>
        <v/>
      </c>
      <c r="LK24" s="140" t="str">
        <f>IF(HLOOKUP(VLOOKUP(LEFT(LK$5,2),'%ICMS'!$B:$K,9,0),$IG$4:$IR$34,MATCH($C24,$C$4:$C$34,0),0)=FZ24,"",FZ24)</f>
        <v/>
      </c>
      <c r="LL24" s="140" t="str">
        <f>IF(HLOOKUP(VLOOKUP(LEFT(LL$5,2),'%ICMS'!$B:$K,9,0),$IG$4:$IR$34,MATCH($C24,$C$4:$C$34,0),0)=GA24,"",GA24)</f>
        <v/>
      </c>
      <c r="LM24" s="140" t="str">
        <f>IF(HLOOKUP(VLOOKUP(LEFT(LM$5,2),'%ICMS'!$B:$K,9,0),$IG$4:$IR$34,MATCH($C24,$C$4:$C$34,0),0)=GB24,"",GB24)</f>
        <v/>
      </c>
      <c r="LN24" s="140" t="str">
        <f>IF(HLOOKUP(VLOOKUP(LEFT(LN$5,2),'%ICMS'!$B:$K,9,0),$IG$4:$IR$34,MATCH($C24,$C$4:$C$34,0),0)=GC24,"",GC24)</f>
        <v/>
      </c>
      <c r="LO24" s="140" t="str">
        <f>IFERROR(IF(AND(VLOOKUP(LEFT(LO$5,2),'%ICMS'!$B$2:$I$29,8,0)=AY24,HLOOKUP(AY24,$IG$5:$IO$34,MATCH($C24,$C$5:$C$34,0),0)=GD24),"",GD24),GD24)</f>
        <v/>
      </c>
      <c r="LP24" s="101" t="str">
        <f>IF(VLOOKUP(LEFT($LP$5,2),'%ICMS'!$B$2:$I$29,8,0)=Y24,"",GE24)</f>
        <v/>
      </c>
      <c r="LQ24" s="101" t="str">
        <f>IF(VLOOKUP(LEFT($LQ$5,2),'%ICMS'!$B$2:$I$29,8,0)=Z24,"",GF24)</f>
        <v/>
      </c>
      <c r="LR24" s="101" t="str">
        <f>IF(VLOOKUP(LEFT($LR$5,2),'%ICMS'!$B$2:$I$29,8,0)=AA24,"",GG24)</f>
        <v/>
      </c>
      <c r="LS24" s="101" t="str">
        <f>IF(VLOOKUP(LEFT($LS$5,2),'%ICMS'!$B$2:$I$29,8,0)=AB24,"",GH24)</f>
        <v/>
      </c>
      <c r="LT24" s="101" t="str">
        <f>IF(VLOOKUP(LEFT($LT$5,2),'%ICMS'!$B$2:$I$29,8,0)=AC24,"",GI24)</f>
        <v/>
      </c>
      <c r="LU24" s="101" t="str">
        <f>IF(VLOOKUP(LEFT($LU$5,2),'%ICMS'!$B$2:$I$29,8,0)=AD24,"",GJ24)</f>
        <v/>
      </c>
      <c r="LV24" s="101" t="str">
        <f>IF(VLOOKUP(LEFT($LV$5,2),'%ICMS'!$B$2:$I$29,8,0)=AE24,"",GK24)</f>
        <v/>
      </c>
      <c r="LW24" s="101" t="str">
        <f>IF(VLOOKUP(LEFT($LW$5,2),'%ICMS'!$B$2:$I$29,8,0)=AF24,"",GL24)</f>
        <v/>
      </c>
      <c r="LX24" s="101" t="str">
        <f>IF(VLOOKUP(LEFT($LX$5,2),'%ICMS'!$B$2:$I$29,8,0)=AG24,"",GM24)</f>
        <v/>
      </c>
      <c r="LY24" s="101" t="str">
        <f>IF(VLOOKUP(LEFT($LY$5,2),'%ICMS'!$B$2:$I$29,8,0)=AH24,"",GN24)</f>
        <v/>
      </c>
      <c r="LZ24" s="101" t="str">
        <f>IF(VLOOKUP(LEFT($LZ$5,2),'%ICMS'!$B$2:$I$29,8,0)=AI24,"",GO24)</f>
        <v/>
      </c>
      <c r="MA24" s="101" t="str">
        <f>IF(VLOOKUP(LEFT($MA$5,2),'%ICMS'!$B$2:$I$29,8,0)=AJ24,"",GP24)</f>
        <v/>
      </c>
      <c r="MB24" s="101" t="str">
        <f>IF(VLOOKUP(LEFT($MB$5,2),'%ICMS'!$B$2:$I$29,8,0)=AK24,"",GQ24)</f>
        <v/>
      </c>
      <c r="MC24" s="101" t="str">
        <f>IF(VLOOKUP(LEFT($MC$5,2),'%ICMS'!$B$2:$I$29,8,0)=AL24,"",GR24)</f>
        <v/>
      </c>
      <c r="MD24" s="101" t="str">
        <f>IF(VLOOKUP(LEFT($MD$5,2),'%ICMS'!$B$2:$I$29,8,0)=AM24,"",GS24)</f>
        <v/>
      </c>
      <c r="ME24" s="101" t="str">
        <f>IF(VLOOKUP(LEFT($ME$5,2),'%ICMS'!$B$2:$I$29,8,0)=AN24,"",GT24)</f>
        <v/>
      </c>
      <c r="MF24" s="101" t="str">
        <f>IF(VLOOKUP(LEFT($MF$5,2),'%ICMS'!$B$2:$I$29,8,0)=AO24,"",GU24)</f>
        <v/>
      </c>
      <c r="MG24" s="101" t="str">
        <f>IF(VLOOKUP(LEFT($MG$5,2),'%ICMS'!$B$2:$I$29,8,0)=AP24,"",GV24)</f>
        <v/>
      </c>
      <c r="MH24" s="101" t="str">
        <f>IF(VLOOKUP(LEFT($MH$5,2),'%ICMS'!$B$2:$I$29,8,0)=AQ24,"",GW24)</f>
        <v/>
      </c>
      <c r="MI24" s="101" t="str">
        <f>IF(VLOOKUP(LEFT($MI$5,2),'%ICMS'!$B$2:$I$29,8,0)=AR24,"",GX24)</f>
        <v/>
      </c>
      <c r="MJ24" s="101" t="str">
        <f>IF(VLOOKUP(LEFT($MJ$5,2),'%ICMS'!$B$2:$I$29,8,0)=AS24,"",GY24)</f>
        <v/>
      </c>
      <c r="MK24" s="101" t="str">
        <f>IF(VLOOKUP(LEFT($MK$5,2),'%ICMS'!$B$2:$I$29,8,0)=AT24,"",GZ24)</f>
        <v/>
      </c>
      <c r="ML24" s="101" t="str">
        <f>IF(VLOOKUP(LEFT($ML$5,2),'%ICMS'!$B$2:$I$29,8,0)=AU24,"",HA24)</f>
        <v/>
      </c>
      <c r="MM24" s="101" t="str">
        <f>IF(VLOOKUP(LEFT($MM$5,2),'%ICMS'!$B$2:$I$29,8,0)=AV24,"",HB24)</f>
        <v/>
      </c>
      <c r="MN24" s="101" t="str">
        <f>IF(VLOOKUP(LEFT($MN$5,2),'%ICMS'!$B$2:$I$29,8,0)=AW24,"",HC24)</f>
        <v/>
      </c>
      <c r="MO24" s="101" t="str">
        <f>IF(VLOOKUP(LEFT($MO$5,2),'%ICMS'!$B$2:$I$29,8,0)=AX24,"",HD24)</f>
        <v/>
      </c>
      <c r="MP24" s="101" t="str">
        <f>IF(VLOOKUP(LEFT($MP$5,2),'%ICMS'!$B$2:$I$29,8,0)=AY24,"",HE24)</f>
        <v/>
      </c>
      <c r="MQ24" s="101" t="str">
        <f>IF(VLOOKUP(LEFT($MQ$5,2),'%ICMS'!$B$2:$I$29,8,0)=Y24,"",HF24)</f>
        <v/>
      </c>
      <c r="MR24" s="101" t="str">
        <f>IF(VLOOKUP(LEFT($MR$5,2),'%ICMS'!$B$2:$I$29,8,0)=Z24,"",HG24)</f>
        <v/>
      </c>
      <c r="MS24" s="101" t="str">
        <f>IF(VLOOKUP(LEFT($MS$5,2),'%ICMS'!$B$2:$I$29,8,0)=AA24,"",HH24)</f>
        <v/>
      </c>
      <c r="MT24" s="101" t="str">
        <f>IF(VLOOKUP(LEFT($MT$5,2),'%ICMS'!$B$2:$I$29,8,0)=AB24,"",HI24)</f>
        <v/>
      </c>
      <c r="MU24" s="101" t="str">
        <f>IF(VLOOKUP(LEFT($MU$5,2),'%ICMS'!$B$2:$I$29,8,0)=AC24,"",HJ24)</f>
        <v/>
      </c>
      <c r="MV24" s="101" t="str">
        <f>IF(VLOOKUP(LEFT($MV$5,2),'%ICMS'!$B$2:$I$29,8,0)=AD24,"",HK24)</f>
        <v/>
      </c>
      <c r="MW24" s="101" t="str">
        <f>IF(VLOOKUP(LEFT($MW$5,2),'%ICMS'!$B$2:$I$29,8,0)=AE24,"",HL24)</f>
        <v/>
      </c>
      <c r="MX24" s="101" t="str">
        <f>IF(VLOOKUP(LEFT($MX$5,2),'%ICMS'!$B$2:$I$29,8,0)=AF24,"",HM24)</f>
        <v/>
      </c>
      <c r="MY24" s="101" t="str">
        <f>IF(VLOOKUP(LEFT($MY$5,2),'%ICMS'!$B$2:$I$29,8,0)=AG24,"",HN24)</f>
        <v/>
      </c>
      <c r="MZ24" s="101" t="str">
        <f>IF(VLOOKUP(LEFT($MZ$5,2),'%ICMS'!$B$2:$I$29,8,0)=AH24,"",HO24)</f>
        <v/>
      </c>
      <c r="NA24" s="101" t="str">
        <f>IF(VLOOKUP(LEFT($NA$5,2),'%ICMS'!$B$2:$I$29,8,0)=AI24,"",HP24)</f>
        <v/>
      </c>
      <c r="NB24" s="101" t="str">
        <f>IF(VLOOKUP(LEFT($NB$5,2),'%ICMS'!$B$2:$I$29,8,0)=AJ24,"",HQ24)</f>
        <v/>
      </c>
      <c r="NC24" s="101" t="str">
        <f>IF(VLOOKUP(LEFT($NC$5,2),'%ICMS'!$B$2:$I$29,8,0)=AK24,"",HR24)</f>
        <v/>
      </c>
      <c r="ND24" s="101" t="str">
        <f>IF(VLOOKUP(LEFT($ND$5,2),'%ICMS'!$B$2:$I$29,8,0)=AL24,"",HS24)</f>
        <v/>
      </c>
      <c r="NE24" s="101" t="str">
        <f>IF(VLOOKUP(LEFT($NE$5,2),'%ICMS'!$B$2:$I$29,8,0)=AM24,"",HT24)</f>
        <v/>
      </c>
      <c r="NF24" s="101" t="str">
        <f>IF(VLOOKUP(LEFT($NF$5,2),'%ICMS'!$B$2:$I$29,8,0)=AN24,"",HU24)</f>
        <v/>
      </c>
      <c r="NG24" s="101" t="str">
        <f>IF(VLOOKUP(LEFT($NG$5,2),'%ICMS'!$B$2:$I$29,8,0)=AO24,"",HV24)</f>
        <v/>
      </c>
      <c r="NH24" s="101" t="str">
        <f>IF(VLOOKUP(LEFT($NH$5,2),'%ICMS'!$B$2:$I$29,8,0)=AP24,"",HW24)</f>
        <v/>
      </c>
      <c r="NI24" s="101" t="str">
        <f>IF(VLOOKUP(LEFT($NI$5,2),'%ICMS'!$B$2:$I$29,8,0)=AQ24,"",HX24)</f>
        <v/>
      </c>
      <c r="NJ24" s="101" t="str">
        <f>IF(VLOOKUP(LEFT($NJ$5,2),'%ICMS'!$B$2:$I$29,8,0)=AR24,"",HY24)</f>
        <v/>
      </c>
      <c r="NK24" s="101" t="str">
        <f>IF(VLOOKUP(LEFT($NK$5,2),'%ICMS'!$B$2:$I$29,8,0)=AS24,"",HZ24)</f>
        <v/>
      </c>
      <c r="NL24" s="101" t="str">
        <f>IF(VLOOKUP(LEFT($NL$5,2),'%ICMS'!$B$2:$I$29,8,0)=AT24,"",IA24)</f>
        <v/>
      </c>
      <c r="NM24" s="101" t="str">
        <f>IF(VLOOKUP(LEFT($NM$5,2),'%ICMS'!$B$2:$I$29,8,0)=AU24,"",IB24)</f>
        <v/>
      </c>
      <c r="NN24" s="101" t="str">
        <f>IF(VLOOKUP(LEFT($NN$5,2),'%ICMS'!$B$2:$I$29,8,0)=AV24,"",IC24)</f>
        <v/>
      </c>
      <c r="NO24" s="101" t="str">
        <f>IF(FB24="PMPF",U24,IF(VLOOKUP(LEFT($NO$5,2),'%ICMS'!$B$2:$I$29,8,0)=AW24,"",ID24))</f>
        <v/>
      </c>
      <c r="NP24" s="101" t="str">
        <f>IF(VLOOKUP(LEFT($NP$5,2),'%ICMS'!$B$2:$I$29,8,0)=AX24,"",IE24)</f>
        <v/>
      </c>
      <c r="NQ24" s="101" t="str">
        <f>IF(VLOOKUP(LEFT($NQ$5,2),'%ICMS'!$B$2:$I$29,8,0)=AY24,"",IF24)</f>
        <v/>
      </c>
      <c r="NT24" s="139">
        <v>0.08</v>
      </c>
      <c r="NU24" s="101">
        <f t="shared" si="18"/>
        <v>63.505740265425004</v>
      </c>
      <c r="NV24" s="101">
        <f t="shared" si="19"/>
        <v>63.693049434717906</v>
      </c>
      <c r="NW24" s="101">
        <f t="shared" si="20"/>
        <v>63.629705712000003</v>
      </c>
      <c r="NX24" s="101">
        <f t="shared" si="21"/>
        <v>63.385316666666675</v>
      </c>
      <c r="NY24" s="101">
        <f t="shared" si="22"/>
        <v>63.693049434717906</v>
      </c>
      <c r="NZ24" s="101">
        <f t="shared" si="23"/>
        <v>63.629705712000003</v>
      </c>
      <c r="OA24" s="101">
        <f t="shared" si="24"/>
        <v>63.268304280133329</v>
      </c>
      <c r="OB24" s="101">
        <f t="shared" si="25"/>
        <v>63.268304280133329</v>
      </c>
      <c r="OC24" s="101">
        <f t="shared" si="26"/>
        <v>63.505740265425004</v>
      </c>
      <c r="OD24" s="101">
        <f t="shared" si="27"/>
        <v>64.02444240949167</v>
      </c>
      <c r="OE24" s="101">
        <f t="shared" si="28"/>
        <v>74.2072</v>
      </c>
      <c r="OF24" s="101">
        <f t="shared" si="29"/>
        <v>63.268304280133329</v>
      </c>
      <c r="OG24" s="101">
        <f t="shared" si="30"/>
        <v>63.268304280133329</v>
      </c>
      <c r="OH24" s="101">
        <f t="shared" si="31"/>
        <v>63.505740265425004</v>
      </c>
      <c r="OI24" s="101">
        <f t="shared" si="32"/>
        <v>63.629705712000003</v>
      </c>
      <c r="OJ24" s="101">
        <f t="shared" si="33"/>
        <v>63.693049434717906</v>
      </c>
      <c r="OK24" s="101">
        <f t="shared" si="34"/>
        <v>63.956138160354172</v>
      </c>
      <c r="OL24" s="101">
        <f t="shared" si="35"/>
        <v>63.5672313660125</v>
      </c>
      <c r="OM24" s="101">
        <f t="shared" si="36"/>
        <v>63.888883633900001</v>
      </c>
      <c r="ON24" s="101">
        <f t="shared" si="37"/>
        <v>63.629705712000003</v>
      </c>
      <c r="OO24" s="101">
        <f t="shared" si="38"/>
        <v>63.5672313660125</v>
      </c>
      <c r="OP24" s="101">
        <f t="shared" si="39"/>
        <v>63.629705712000003</v>
      </c>
      <c r="OQ24" s="101">
        <f t="shared" si="40"/>
        <v>63.268304280133329</v>
      </c>
      <c r="OR24" s="101">
        <f t="shared" si="41"/>
        <v>63.268304280133329</v>
      </c>
      <c r="OS24" s="101">
        <f t="shared" si="42"/>
        <v>63.629705712000003</v>
      </c>
      <c r="OT24" s="101">
        <f t="shared" si="43"/>
        <v>63.385316666666675</v>
      </c>
      <c r="OU24" s="101">
        <f t="shared" si="44"/>
        <v>63.629705712000003</v>
      </c>
      <c r="OV24" s="101">
        <f t="shared" si="104"/>
        <v>0</v>
      </c>
      <c r="OW24" s="101">
        <f t="shared" si="45"/>
        <v>0</v>
      </c>
      <c r="OX24" s="101">
        <f t="shared" si="46"/>
        <v>0</v>
      </c>
      <c r="OY24" s="101">
        <f t="shared" si="47"/>
        <v>0</v>
      </c>
      <c r="OZ24" s="101">
        <f t="shared" si="48"/>
        <v>0</v>
      </c>
      <c r="PA24" s="101">
        <f t="shared" si="49"/>
        <v>0</v>
      </c>
      <c r="PB24" s="101">
        <f t="shared" si="50"/>
        <v>0</v>
      </c>
      <c r="PC24" s="101">
        <f t="shared" si="51"/>
        <v>0</v>
      </c>
      <c r="PD24" s="101">
        <f t="shared" si="52"/>
        <v>0</v>
      </c>
      <c r="PE24" s="101">
        <f t="shared" si="53"/>
        <v>0</v>
      </c>
      <c r="PF24" s="101">
        <f t="shared" si="54"/>
        <v>0</v>
      </c>
      <c r="PG24" s="101">
        <f t="shared" si="55"/>
        <v>0</v>
      </c>
      <c r="PH24" s="101">
        <f t="shared" si="56"/>
        <v>0</v>
      </c>
      <c r="PI24" s="101">
        <f t="shared" si="57"/>
        <v>0</v>
      </c>
      <c r="PJ24" s="101">
        <f t="shared" si="58"/>
        <v>0</v>
      </c>
      <c r="PK24" s="101">
        <f t="shared" si="59"/>
        <v>0</v>
      </c>
      <c r="PL24" s="101">
        <f t="shared" si="60"/>
        <v>0</v>
      </c>
      <c r="PM24" s="101">
        <f t="shared" si="61"/>
        <v>0</v>
      </c>
      <c r="PN24" s="101">
        <f t="shared" si="62"/>
        <v>0</v>
      </c>
      <c r="PO24" s="101">
        <f t="shared" si="63"/>
        <v>0</v>
      </c>
      <c r="PP24" s="101">
        <f t="shared" si="64"/>
        <v>0</v>
      </c>
      <c r="PQ24" s="101">
        <f t="shared" si="65"/>
        <v>0</v>
      </c>
      <c r="PR24" s="101">
        <f t="shared" si="66"/>
        <v>0</v>
      </c>
      <c r="PS24" s="101">
        <f t="shared" si="67"/>
        <v>0</v>
      </c>
      <c r="PT24" s="101">
        <f t="shared" si="68"/>
        <v>0</v>
      </c>
      <c r="PU24" s="101">
        <f t="shared" si="69"/>
        <v>0</v>
      </c>
      <c r="PV24" s="101">
        <f t="shared" si="70"/>
        <v>0</v>
      </c>
      <c r="PW24" s="101">
        <f t="shared" si="71"/>
        <v>0</v>
      </c>
      <c r="PX24" s="101">
        <f t="shared" si="72"/>
        <v>0</v>
      </c>
      <c r="PY24" s="101">
        <f t="shared" si="73"/>
        <v>0</v>
      </c>
      <c r="PZ24" s="101">
        <f t="shared" si="74"/>
        <v>0</v>
      </c>
      <c r="QA24" s="101">
        <f t="shared" si="75"/>
        <v>0</v>
      </c>
      <c r="QB24" s="101">
        <f t="shared" si="76"/>
        <v>0</v>
      </c>
      <c r="QC24" s="101">
        <f t="shared" si="77"/>
        <v>0</v>
      </c>
      <c r="QD24" s="101">
        <f t="shared" si="78"/>
        <v>0</v>
      </c>
      <c r="QE24" s="101">
        <f t="shared" si="79"/>
        <v>0</v>
      </c>
      <c r="QF24" s="101">
        <f t="shared" si="80"/>
        <v>0</v>
      </c>
      <c r="QG24" s="101">
        <f t="shared" si="81"/>
        <v>4.4079076800000028</v>
      </c>
      <c r="QH24" s="101">
        <f t="shared" si="82"/>
        <v>12.366437999969387</v>
      </c>
      <c r="QI24" s="101">
        <f t="shared" si="83"/>
        <v>0</v>
      </c>
      <c r="QJ24" s="101">
        <f t="shared" si="84"/>
        <v>0</v>
      </c>
      <c r="QK24" s="101">
        <f t="shared" si="85"/>
        <v>0</v>
      </c>
      <c r="QL24" s="101">
        <f t="shared" si="86"/>
        <v>0</v>
      </c>
      <c r="QM24" s="101">
        <f t="shared" si="87"/>
        <v>0</v>
      </c>
      <c r="QN24" s="101">
        <f t="shared" si="88"/>
        <v>0</v>
      </c>
      <c r="QO24" s="101">
        <f t="shared" si="89"/>
        <v>0</v>
      </c>
      <c r="QP24" s="101">
        <f t="shared" si="90"/>
        <v>0</v>
      </c>
      <c r="QQ24" s="101">
        <f t="shared" si="91"/>
        <v>0</v>
      </c>
      <c r="QR24" s="101">
        <f t="shared" si="92"/>
        <v>0</v>
      </c>
      <c r="QS24" s="101">
        <f t="shared" si="93"/>
        <v>0</v>
      </c>
      <c r="QT24" s="101">
        <f t="shared" si="94"/>
        <v>0</v>
      </c>
      <c r="QU24" s="101">
        <f t="shared" si="95"/>
        <v>0</v>
      </c>
      <c r="QV24" s="101">
        <f t="shared" si="96"/>
        <v>0</v>
      </c>
      <c r="QW24" s="101">
        <f t="shared" si="97"/>
        <v>0</v>
      </c>
      <c r="QX24" s="101">
        <f t="shared" si="105"/>
        <v>63.505740265425004</v>
      </c>
      <c r="QY24" s="101">
        <f t="shared" si="232"/>
        <v>63.693049434717906</v>
      </c>
      <c r="QZ24" s="101">
        <f t="shared" si="233"/>
        <v>63.629705712000003</v>
      </c>
      <c r="RA24" s="101">
        <f t="shared" si="234"/>
        <v>63.385316666666675</v>
      </c>
      <c r="RB24" s="101">
        <f t="shared" si="235"/>
        <v>63.693049434717906</v>
      </c>
      <c r="RC24" s="101">
        <f t="shared" si="236"/>
        <v>63.629705712000003</v>
      </c>
      <c r="RD24" s="101">
        <f t="shared" si="237"/>
        <v>63.268304280133329</v>
      </c>
      <c r="RE24" s="101">
        <f t="shared" si="238"/>
        <v>63.268304280133329</v>
      </c>
      <c r="RF24" s="101">
        <f t="shared" si="239"/>
        <v>63.505740265425004</v>
      </c>
      <c r="RG24" s="101">
        <f t="shared" si="240"/>
        <v>64.02444240949167</v>
      </c>
      <c r="RH24" s="101">
        <f t="shared" si="241"/>
        <v>78.615107680000008</v>
      </c>
      <c r="RI24" s="101">
        <f t="shared" si="242"/>
        <v>75.634742280102714</v>
      </c>
      <c r="RJ24" s="101">
        <f t="shared" si="243"/>
        <v>63.268304280133329</v>
      </c>
      <c r="RK24" s="101">
        <f t="shared" si="244"/>
        <v>63.505740265425004</v>
      </c>
      <c r="RL24" s="101">
        <f t="shared" si="245"/>
        <v>63.629705712000003</v>
      </c>
      <c r="RM24" s="101">
        <f t="shared" si="246"/>
        <v>63.693049434717906</v>
      </c>
      <c r="RN24" s="101">
        <f t="shared" si="247"/>
        <v>63.956138160354172</v>
      </c>
      <c r="RO24" s="101">
        <f t="shared" si="248"/>
        <v>63.5672313660125</v>
      </c>
      <c r="RP24" s="101">
        <f t="shared" si="249"/>
        <v>63.888883633900001</v>
      </c>
      <c r="RQ24" s="101">
        <f t="shared" si="250"/>
        <v>63.629705712000003</v>
      </c>
      <c r="RR24" s="101">
        <f t="shared" si="251"/>
        <v>63.5672313660125</v>
      </c>
      <c r="RS24" s="101">
        <f t="shared" si="252"/>
        <v>63.629705712000003</v>
      </c>
      <c r="RT24" s="101">
        <f t="shared" si="226"/>
        <v>63.268304280133329</v>
      </c>
      <c r="RU24" s="101">
        <f t="shared" si="227"/>
        <v>63.268304280133329</v>
      </c>
      <c r="RV24" s="101">
        <f t="shared" si="228"/>
        <v>63.629705712000003</v>
      </c>
      <c r="RW24" s="101">
        <f t="shared" si="229"/>
        <v>63.385316666666675</v>
      </c>
      <c r="RX24" s="101">
        <f t="shared" si="230"/>
        <v>63.629705712000003</v>
      </c>
      <c r="RY24" s="101">
        <f t="shared" si="106"/>
        <v>66.266859407400005</v>
      </c>
      <c r="RZ24" s="101">
        <f t="shared" si="107"/>
        <v>66.462312453618694</v>
      </c>
      <c r="SA24" s="101">
        <f t="shared" si="108"/>
        <v>66.396214656000012</v>
      </c>
      <c r="SB24" s="101">
        <f t="shared" si="109"/>
        <v>66.141200000000012</v>
      </c>
      <c r="SC24" s="101">
        <f t="shared" si="110"/>
        <v>66.462312453618694</v>
      </c>
      <c r="SD24" s="101">
        <f t="shared" si="111"/>
        <v>66.396214656000012</v>
      </c>
      <c r="SE24" s="101">
        <f t="shared" si="112"/>
        <v>66.01910011839999</v>
      </c>
      <c r="SF24" s="101">
        <f t="shared" si="113"/>
        <v>66.01910011839999</v>
      </c>
      <c r="SG24" s="101">
        <f t="shared" si="114"/>
        <v>66.266859407400005</v>
      </c>
      <c r="SH24" s="101">
        <f t="shared" si="115"/>
        <v>66.808113818600006</v>
      </c>
      <c r="SI24" s="101">
        <f t="shared" si="116"/>
        <v>66.141199999999998</v>
      </c>
      <c r="SJ24" s="101">
        <f t="shared" si="117"/>
        <v>66.01910011839999</v>
      </c>
      <c r="SK24" s="101">
        <f t="shared" si="118"/>
        <v>66.01910011839999</v>
      </c>
      <c r="SL24" s="101">
        <f t="shared" si="119"/>
        <v>66.266859407400005</v>
      </c>
      <c r="SM24" s="101">
        <f t="shared" si="120"/>
        <v>66.396214656000012</v>
      </c>
      <c r="SN24" s="101">
        <f t="shared" si="121"/>
        <v>66.462312453618694</v>
      </c>
      <c r="SO24" s="101">
        <f t="shared" si="122"/>
        <v>66.736839819500005</v>
      </c>
      <c r="SP24" s="101">
        <f t="shared" si="123"/>
        <v>66.331024034099997</v>
      </c>
      <c r="SQ24" s="101">
        <f t="shared" si="124"/>
        <v>66.666661183200006</v>
      </c>
      <c r="SR24" s="101">
        <f t="shared" si="125"/>
        <v>66.396214656000012</v>
      </c>
      <c r="SS24" s="101">
        <f t="shared" si="126"/>
        <v>66.331024034099997</v>
      </c>
      <c r="ST24" s="101">
        <f t="shared" si="127"/>
        <v>66.396214656000012</v>
      </c>
      <c r="SU24" s="101">
        <f t="shared" si="128"/>
        <v>66.01910011839999</v>
      </c>
      <c r="SV24" s="101">
        <f t="shared" si="129"/>
        <v>66.01910011839999</v>
      </c>
      <c r="SW24" s="101">
        <f t="shared" si="130"/>
        <v>66.396214656000012</v>
      </c>
      <c r="SX24" s="101">
        <f t="shared" si="131"/>
        <v>66.141200000000012</v>
      </c>
      <c r="SY24" s="101">
        <f t="shared" si="132"/>
        <v>66.396214656000012</v>
      </c>
    </row>
    <row r="25" spans="1:519" s="112" customFormat="1" ht="15" customHeight="1" x14ac:dyDescent="0.2">
      <c r="A25" s="12" t="s">
        <v>99</v>
      </c>
      <c r="B25" s="12" t="s">
        <v>17</v>
      </c>
      <c r="C25" s="14">
        <v>100353900</v>
      </c>
      <c r="D25" s="13" t="s">
        <v>539</v>
      </c>
      <c r="E25" s="14" t="s">
        <v>175</v>
      </c>
      <c r="F25" s="126" t="s">
        <v>541</v>
      </c>
      <c r="G25" s="14">
        <v>144</v>
      </c>
      <c r="H25" s="14"/>
      <c r="I25" s="126" t="s">
        <v>133</v>
      </c>
      <c r="J25" s="14" t="s">
        <v>133</v>
      </c>
      <c r="K25" s="127" t="s">
        <v>133</v>
      </c>
      <c r="L25" s="15" t="s">
        <v>56</v>
      </c>
      <c r="M25" s="14" t="s">
        <v>19</v>
      </c>
      <c r="N25" s="128" t="s">
        <v>57</v>
      </c>
      <c r="O25" s="128" t="s">
        <v>142</v>
      </c>
      <c r="P25" s="128">
        <v>1</v>
      </c>
      <c r="Q25" s="128" t="s">
        <v>20</v>
      </c>
      <c r="R25" s="128" t="s">
        <v>21</v>
      </c>
      <c r="S25" s="129">
        <v>0.12</v>
      </c>
      <c r="T25" s="130">
        <v>0</v>
      </c>
      <c r="U25" s="167" t="s">
        <v>369</v>
      </c>
      <c r="V25" s="131">
        <v>0.1057</v>
      </c>
      <c r="W25" s="131">
        <v>9.0399999999999994E-2</v>
      </c>
      <c r="X25" s="131"/>
      <c r="Y25" s="131">
        <v>0.19</v>
      </c>
      <c r="Z25" s="131">
        <v>0.20499999999999999</v>
      </c>
      <c r="AA25" s="131">
        <v>0.2</v>
      </c>
      <c r="AB25" s="131">
        <v>0.18</v>
      </c>
      <c r="AC25" s="131">
        <v>0.20499999999999999</v>
      </c>
      <c r="AD25" s="131">
        <v>0.2</v>
      </c>
      <c r="AE25" s="131">
        <v>0.17</v>
      </c>
      <c r="AF25" s="131">
        <v>0.17</v>
      </c>
      <c r="AG25" s="131">
        <v>0.19</v>
      </c>
      <c r="AH25" s="131">
        <v>0.23</v>
      </c>
      <c r="AI25" s="131">
        <v>0.18</v>
      </c>
      <c r="AJ25" s="131">
        <v>0.17</v>
      </c>
      <c r="AK25" s="131">
        <v>0.17</v>
      </c>
      <c r="AL25" s="131">
        <v>0.19</v>
      </c>
      <c r="AM25" s="131">
        <v>0.2</v>
      </c>
      <c r="AN25" s="131">
        <v>0.20499999999999999</v>
      </c>
      <c r="AO25" s="131">
        <v>0.22500000000000001</v>
      </c>
      <c r="AP25" s="131">
        <v>0.19500000000000001</v>
      </c>
      <c r="AQ25" s="131">
        <v>0.22</v>
      </c>
      <c r="AR25" s="131">
        <v>0.2</v>
      </c>
      <c r="AS25" s="131">
        <v>0.19500000000000001</v>
      </c>
      <c r="AT25" s="131">
        <v>0.2</v>
      </c>
      <c r="AU25" s="131">
        <v>0.17</v>
      </c>
      <c r="AV25" s="131">
        <v>0.17</v>
      </c>
      <c r="AW25" s="131">
        <v>0.2</v>
      </c>
      <c r="AX25" s="131">
        <v>0.18</v>
      </c>
      <c r="AY25" s="131">
        <v>0.2</v>
      </c>
      <c r="AZ25" s="131">
        <v>0.04</v>
      </c>
      <c r="BA25" s="131">
        <v>0.04</v>
      </c>
      <c r="BB25" s="131">
        <v>0.04</v>
      </c>
      <c r="BC25" s="131">
        <v>0.04</v>
      </c>
      <c r="BD25" s="131">
        <v>0.04</v>
      </c>
      <c r="BE25" s="131">
        <v>0.04</v>
      </c>
      <c r="BF25" s="131">
        <v>0.04</v>
      </c>
      <c r="BG25" s="131">
        <v>0.04</v>
      </c>
      <c r="BH25" s="131">
        <v>0.04</v>
      </c>
      <c r="BI25" s="131">
        <v>0.04</v>
      </c>
      <c r="BJ25" s="131">
        <v>0.18</v>
      </c>
      <c r="BK25" s="131">
        <v>0.04</v>
      </c>
      <c r="BL25" s="131">
        <v>0.04</v>
      </c>
      <c r="BM25" s="131">
        <v>0.04</v>
      </c>
      <c r="BN25" s="131">
        <v>0.04</v>
      </c>
      <c r="BO25" s="131">
        <v>0.04</v>
      </c>
      <c r="BP25" s="131">
        <v>0.04</v>
      </c>
      <c r="BQ25" s="131">
        <v>0.04</v>
      </c>
      <c r="BR25" s="131">
        <v>0.04</v>
      </c>
      <c r="BS25" s="131">
        <v>0.04</v>
      </c>
      <c r="BT25" s="131">
        <v>0.04</v>
      </c>
      <c r="BU25" s="131">
        <v>0.04</v>
      </c>
      <c r="BV25" s="131">
        <v>0.04</v>
      </c>
      <c r="BW25" s="131">
        <v>0.04</v>
      </c>
      <c r="BX25" s="131">
        <v>0.04</v>
      </c>
      <c r="BY25" s="131">
        <v>0.04</v>
      </c>
      <c r="BZ25" s="131">
        <v>0.04</v>
      </c>
      <c r="CA25" s="131" t="s">
        <v>369</v>
      </c>
      <c r="CB25" s="131" t="s">
        <v>369</v>
      </c>
      <c r="CC25" s="131" t="s">
        <v>369</v>
      </c>
      <c r="CD25" s="131" t="s">
        <v>369</v>
      </c>
      <c r="CE25" s="131" t="s">
        <v>369</v>
      </c>
      <c r="CF25" s="131" t="s">
        <v>369</v>
      </c>
      <c r="CG25" s="131" t="s">
        <v>369</v>
      </c>
      <c r="CH25" s="131" t="s">
        <v>369</v>
      </c>
      <c r="CI25" s="131" t="s">
        <v>369</v>
      </c>
      <c r="CJ25" s="131" t="s">
        <v>369</v>
      </c>
      <c r="CK25" s="131">
        <v>0.18</v>
      </c>
      <c r="CL25" s="131">
        <v>0.17</v>
      </c>
      <c r="CM25" s="131" t="s">
        <v>369</v>
      </c>
      <c r="CN25" s="131" t="s">
        <v>369</v>
      </c>
      <c r="CO25" s="131" t="s">
        <v>369</v>
      </c>
      <c r="CP25" s="131" t="s">
        <v>369</v>
      </c>
      <c r="CQ25" s="131" t="s">
        <v>369</v>
      </c>
      <c r="CR25" s="131" t="s">
        <v>369</v>
      </c>
      <c r="CS25" s="131" t="s">
        <v>369</v>
      </c>
      <c r="CT25" s="131" t="s">
        <v>369</v>
      </c>
      <c r="CU25" s="131" t="s">
        <v>369</v>
      </c>
      <c r="CV25" s="131" t="s">
        <v>369</v>
      </c>
      <c r="CW25" s="131" t="s">
        <v>369</v>
      </c>
      <c r="CX25" s="131" t="s">
        <v>369</v>
      </c>
      <c r="CY25" s="131" t="s">
        <v>369</v>
      </c>
      <c r="CZ25" s="131" t="s">
        <v>369</v>
      </c>
      <c r="DA25" s="131" t="s">
        <v>369</v>
      </c>
      <c r="DB25" s="131" t="s">
        <v>369</v>
      </c>
      <c r="DC25" s="131" t="s">
        <v>369</v>
      </c>
      <c r="DD25" s="131" t="s">
        <v>369</v>
      </c>
      <c r="DE25" s="131" t="s">
        <v>369</v>
      </c>
      <c r="DF25" s="131" t="s">
        <v>369</v>
      </c>
      <c r="DG25" s="131" t="s">
        <v>369</v>
      </c>
      <c r="DH25" s="131" t="s">
        <v>369</v>
      </c>
      <c r="DI25" s="131" t="s">
        <v>369</v>
      </c>
      <c r="DJ25" s="131" t="s">
        <v>369</v>
      </c>
      <c r="DK25" s="131" t="s">
        <v>369</v>
      </c>
      <c r="DL25" s="131">
        <v>0.33</v>
      </c>
      <c r="DM25" s="131">
        <v>0.19750000000000001</v>
      </c>
      <c r="DN25" s="131" t="s">
        <v>369</v>
      </c>
      <c r="DO25" s="131" t="s">
        <v>369</v>
      </c>
      <c r="DP25" s="131" t="s">
        <v>369</v>
      </c>
      <c r="DQ25" s="131" t="s">
        <v>369</v>
      </c>
      <c r="DR25" s="131" t="s">
        <v>369</v>
      </c>
      <c r="DS25" s="131" t="s">
        <v>369</v>
      </c>
      <c r="DT25" s="131" t="s">
        <v>369</v>
      </c>
      <c r="DU25" s="131" t="s">
        <v>369</v>
      </c>
      <c r="DV25" s="131" t="s">
        <v>369</v>
      </c>
      <c r="DW25" s="131" t="s">
        <v>369</v>
      </c>
      <c r="DX25" s="131" t="s">
        <v>369</v>
      </c>
      <c r="DY25" s="131" t="s">
        <v>369</v>
      </c>
      <c r="DZ25" s="131" t="s">
        <v>369</v>
      </c>
      <c r="EA25" s="131" t="s">
        <v>369</v>
      </c>
      <c r="EB25" s="131" t="s">
        <v>369</v>
      </c>
      <c r="EC25" s="131" t="str">
        <f t="shared" ref="EC25:EC26" si="442">IF(DB25="N/A","N/A",IF(DB25="PMC","PMC",IF(DB25="PMPF","PMPF",((1+DB25)*(1-AZ25)/(1-CA25))-1)))</f>
        <v>N/A</v>
      </c>
      <c r="ED25" s="131" t="str">
        <f t="shared" ref="ED25:ED26" si="443">IF(DC25="N/A","N/A",IF(DC25="PMC","PMC",IF(DC25="PMPF","PMPF",((1+DC25)*(1-BA25)/(1-CB25))-1)))</f>
        <v>N/A</v>
      </c>
      <c r="EE25" s="131" t="str">
        <f t="shared" ref="EE25:EE26" si="444">IF(DD25="N/A","N/A",IF(DD25="PMC","PMC",IF(DD25="PMPF","PMPF",((1+DD25)*(1-BB25)/(1-CC25))-1)))</f>
        <v>N/A</v>
      </c>
      <c r="EF25" s="131" t="str">
        <f t="shared" ref="EF25:EF26" si="445">IF(DE25="N/A","N/A",IF(DE25="PMC","PMC",IF(DE25="PMPF","PMPF",((1+DE25)*(1-BC25)/(1-CD25))-1)))</f>
        <v>N/A</v>
      </c>
      <c r="EG25" s="131" t="str">
        <f t="shared" ref="EG25:EG26" si="446">IF(DF25="N/A","N/A",IF(DF25="PMC","PMC",IF(DF25="PMPF","PMPF",((1+DF25)*(1-BD25)/(1-CE25))-1)))</f>
        <v>N/A</v>
      </c>
      <c r="EH25" s="131" t="str">
        <f t="shared" ref="EH25:EH26" si="447">IF(DG25="N/A","N/A",IF(DG25="PMC","PMC",IF(DG25="PMPF","PMPF",((1+DG25)*(1-BE25)/(1-CF25))-1)))</f>
        <v>N/A</v>
      </c>
      <c r="EI25" s="131" t="str">
        <f t="shared" ref="EI25:EI26" si="448">IF(DH25="N/A","N/A",IF(DH25="PMC","PMC",IF(DH25="PMPF","PMPF",((1+DH25)*(1-BF25)/(1-CG25))-1)))</f>
        <v>N/A</v>
      </c>
      <c r="EJ25" s="131" t="str">
        <f t="shared" ref="EJ25:EJ26" si="449">IF(DI25="N/A","N/A",IF(DI25="PMC","PMC",IF(DI25="PMPF","PMPF",((1+DI25)*(1-BG25)/(1-CH25))-1)))</f>
        <v>N/A</v>
      </c>
      <c r="EK25" s="131" t="str">
        <f t="shared" ref="EK25:EK26" si="450">IF(DJ25="N/A","N/A",IF(DJ25="PMC","PMC",IF(DJ25="PMPF","PMPF",((1+DJ25)*(1-BH25)/(1-CI25))-1)))</f>
        <v>N/A</v>
      </c>
      <c r="EL25" s="131" t="str">
        <f t="shared" ref="EL25:EL26" si="451">IF(DK25="N/A","N/A",IF(DK25="PMC","PMC",IF(DK25="PMPF","PMPF",((1+DK25)*(1-BI25)/(1-CJ25))-1)))</f>
        <v>N/A</v>
      </c>
      <c r="EM25" s="131">
        <f t="shared" ref="EM25:EM26" si="452">IF(DL25="N/A","N/A",IF(DL25="PMC","PMC",IF(DL25="PMPF","PMPF",((1+DL25)*(1-BJ25)/(1-CK25))-1)))</f>
        <v>0.33000000000000029</v>
      </c>
      <c r="EN25" s="131">
        <f t="shared" ref="EN25:EN26" si="453">IF(DM25="N/A","N/A",IF(DM25="PMC","PMC",IF(DM25="PMPF","PMPF",((1+DM25)*(1-BK25)/(1-CL25))-1)))</f>
        <v>0.38506024096385549</v>
      </c>
      <c r="EO25" s="131" t="str">
        <f t="shared" ref="EO25:EO26" si="454">DN25</f>
        <v>N/A</v>
      </c>
      <c r="EP25" s="131" t="str">
        <f t="shared" ref="EP25:EP26" si="455">IF(DO25="N/A","N/A",IF(DO25="PMC","PMC",IF(DO25="PMPF","PMPF",((1+DO25)*(1-BM25)/(1-CN25))-1)))</f>
        <v>N/A</v>
      </c>
      <c r="EQ25" s="131" t="str">
        <f t="shared" ref="EQ25:EQ26" si="456">IF(DP25="N/A","N/A",IF(DP25="PMC","PMC",IF(DP25="PMPF","PMPF",((1+DP25)*(1-BN25)/(1-CO25))-1)))</f>
        <v>N/A</v>
      </c>
      <c r="ER25" s="131" t="str">
        <f t="shared" si="441"/>
        <v>N/A</v>
      </c>
      <c r="ES25" s="131" t="str">
        <f t="shared" ref="ES25:ES26" si="457">IF(DR25="N/A","N/A",IF(DR25="PMC","PMC",IF(DR25="PMPF","PMPF",((1+DR25)*(1-BP25)/(1-CQ25))-1)))</f>
        <v>N/A</v>
      </c>
      <c r="ET25" s="131" t="str">
        <f t="shared" ref="ET25:ET26" si="458">IF(DS25="N/A","N/A",IF(DS25="PMC","PMC",IF(DS25="PMPF","PMPF",((1+DS25)*(1-BQ25)/(1-CR25))-1)))</f>
        <v>N/A</v>
      </c>
      <c r="EU25" s="131" t="str">
        <f t="shared" ref="EU25:EU26" si="459">IF(DT25="N/A","N/A",IF(DT25="PMC","PMC",IF(DT25="PMPF","PMPF",((1+DT25)*(1-BR25)/(1-CS25))-1)))</f>
        <v>N/A</v>
      </c>
      <c r="EV25" s="131" t="str">
        <f t="shared" ref="EV25:EV26" si="460">IF(DU25="N/A","N/A",IF(DU25="PMC","PMC",IF(DU25="PMPF","PMPF",((1+DU25)*(1-BS25)/(1-CT25))-1)))</f>
        <v>N/A</v>
      </c>
      <c r="EW25" s="131" t="str">
        <f t="shared" ref="EW25:EW26" si="461">IF(DV25="N/A","N/A",IF(DV25="PMC","PMC",IF(DV25="PMPF","PMPF",((1+DV25)*(1-BT25)/(1-CU25))-1)))</f>
        <v>N/A</v>
      </c>
      <c r="EX25" s="131" t="str">
        <f t="shared" ref="EX25:EX26" si="462">IF(DW25="N/A","N/A",IF(DW25="PMC","PMC",IF(DW25="PMPF","PMPF",((1+DW25)*(1-BU25)/(1-CV25))-1)))</f>
        <v>N/A</v>
      </c>
      <c r="EY25" s="131" t="str">
        <f t="shared" ref="EY25:EY26" si="463">IF(DX25="N/A","N/A",IF(DX25="PMC","PMC",IF(DX25="PMPF","PMPF",((1+DX25)*(1-BV25)/(1-CW25))-1)))</f>
        <v>N/A</v>
      </c>
      <c r="EZ25" s="131" t="str">
        <f t="shared" ref="EZ25:EZ26" si="464">IF(DY25="N/A","N/A",IF(DY25="PMC","PMC",IF(DY25="PMPF","PMPF",((1+DY25)*(1-BW25)/(1-CX25))-1)))</f>
        <v>N/A</v>
      </c>
      <c r="FA25" s="131" t="str">
        <f t="shared" ref="FA25:FA26" si="465">IF(DZ25="N/A","N/A",IF(DZ25="PMC","PMC",IF(DZ25="PMPF","PMPF",((1+DZ25)*(1-BX25)/(1-CY25))-1)))</f>
        <v>N/A</v>
      </c>
      <c r="FB25" s="131" t="str">
        <f t="shared" ref="FB25:FB26" si="466">IF(EA25="N/A","N/A",IF(EA25="PMC","PMC",IF(EA25="PMPF","PMPF",((1+EA25)*(1-BY25)/(1-CZ25))-1)))</f>
        <v>N/A</v>
      </c>
      <c r="FC25" s="131" t="str">
        <f t="shared" ref="FC25:FC26" si="467">IF(EB25="N/A","N/A",IF(EB25="PMC","PMC",IF(EB25="PMPF","PMPF",((1+EB25)*(1-BZ25)/(1-DA25))-1)))</f>
        <v>N/A</v>
      </c>
      <c r="FD25" s="132">
        <f t="shared" ref="FD25:FD26" si="468">1-((1-Y25)/(1-AZ25))</f>
        <v>0.15624999999999989</v>
      </c>
      <c r="FE25" s="132">
        <f t="shared" ref="FE25:FE26" si="469">1-((1-Z25)/(1-BA25))</f>
        <v>0.17187499999999989</v>
      </c>
      <c r="FF25" s="132">
        <f t="shared" ref="FF25:FF26" si="470">1-((1-AA25)/(1-BB25))</f>
        <v>0.16666666666666663</v>
      </c>
      <c r="FG25" s="132">
        <f t="shared" ref="FG25:FG26" si="471">1-((1-AB25)/(1-BC25))</f>
        <v>0.14583333333333326</v>
      </c>
      <c r="FH25" s="132">
        <f t="shared" ref="FH25:FH26" si="472">1-((1-AC25)/(1-BD25))</f>
        <v>0.17187499999999989</v>
      </c>
      <c r="FI25" s="132">
        <f t="shared" ref="FI25:FI26" si="473">1-((1-AD25)/(1-BE25))</f>
        <v>0.16666666666666663</v>
      </c>
      <c r="FJ25" s="132">
        <f t="shared" ref="FJ25:FJ26" si="474">1-((1-AE25)/(1-BF25))</f>
        <v>0.13541666666666663</v>
      </c>
      <c r="FK25" s="132">
        <f t="shared" ref="FK25:FK26" si="475">1-((1-AF25)/(1-BG25))</f>
        <v>0.13541666666666663</v>
      </c>
      <c r="FL25" s="132">
        <f t="shared" ref="FL25:FL26" si="476">1-((1-AG25)/(1-BH25))</f>
        <v>0.15624999999999989</v>
      </c>
      <c r="FM25" s="132">
        <f t="shared" ref="FM25:FM26" si="477">1-((1-AH25)/(1-BI25))</f>
        <v>0.19791666666666663</v>
      </c>
      <c r="FN25" s="132">
        <f t="shared" ref="FN25:FN26" si="478">1-((1-AI25)/(1-BJ25))</f>
        <v>0</v>
      </c>
      <c r="FO25" s="132">
        <f t="shared" ref="FO25:FO26" si="479">1-((1-AJ25)/(1-BK25))</f>
        <v>0.13541666666666663</v>
      </c>
      <c r="FP25" s="132">
        <f t="shared" ref="FP25:FP26" si="480">1-((1-AK25)/(1-BL25))</f>
        <v>0.13541666666666663</v>
      </c>
      <c r="FQ25" s="132">
        <f t="shared" ref="FQ25:FQ26" si="481">1-((1-AL25)/(1-BM25))</f>
        <v>0.15624999999999989</v>
      </c>
      <c r="FR25" s="132">
        <f t="shared" ref="FR25:FR26" si="482">1-((1-AM25)/(1-BN25))</f>
        <v>0.16666666666666663</v>
      </c>
      <c r="FS25" s="132">
        <f t="shared" ref="FS25:FS26" si="483">1-((1-AN25)/(1-BO25))</f>
        <v>0.17187499999999989</v>
      </c>
      <c r="FT25" s="132">
        <f t="shared" ref="FT25:FT26" si="484">1-((1-AO25)/(1-BP25))</f>
        <v>0.19270833333333326</v>
      </c>
      <c r="FU25" s="132">
        <f t="shared" ref="FU25:FU26" si="485">1-((1-AP25)/(1-BQ25))</f>
        <v>0.16145833333333337</v>
      </c>
      <c r="FV25" s="132">
        <f t="shared" ref="FV25:FV26" si="486">1-((1-AQ25)/(1-BR25))</f>
        <v>0.18749999999999989</v>
      </c>
      <c r="FW25" s="132">
        <f t="shared" ref="FW25:FW26" si="487">1-((1-AR25)/(1-BS25))</f>
        <v>0.16666666666666663</v>
      </c>
      <c r="FX25" s="132">
        <f t="shared" ref="FX25:FX26" si="488">1-((1-AS25)/(1-BT25))</f>
        <v>0.16145833333333337</v>
      </c>
      <c r="FY25" s="132">
        <f t="shared" ref="FY25:FY26" si="489">1-((1-AT25)/(1-BU25))</f>
        <v>0.16666666666666663</v>
      </c>
      <c r="FZ25" s="132">
        <f t="shared" ref="FZ25:FZ26" si="490">1-((1-AU25)/(1-BV25))</f>
        <v>0.13541666666666663</v>
      </c>
      <c r="GA25" s="132">
        <f t="shared" ref="GA25:GA26" si="491">1-((1-AV25)/(1-BW25))</f>
        <v>0.13541666666666663</v>
      </c>
      <c r="GB25" s="132">
        <f t="shared" ref="GB25:GB26" si="492">1-((1-AW25)/(1-BX25))</f>
        <v>0.16666666666666663</v>
      </c>
      <c r="GC25" s="132">
        <f t="shared" ref="GC25:GC26" si="493">1-((1-AX25)/(1-BY25))</f>
        <v>0.14583333333333326</v>
      </c>
      <c r="GD25" s="132">
        <f t="shared" ref="GD25:GD26" si="494">1-((1-AY25)/(1-BZ25))</f>
        <v>0.16666666666666663</v>
      </c>
      <c r="GE25" s="100">
        <f>VLOOKUP($C25,'Preços 18%'!$B:$G,6,0)*IF($M25="Positiva",HLOOKUP(Y25,'Fatores PF (não CMED)'!$B$3:$P$15,MATCH("POSITIVA - POSITIVA",'Fatores PF (não CMED)'!$B$3:$B$15,0),0),IF($M25="Negativa",HLOOKUP(Y25,'Fatores PF (não CMED)'!$B$3:$P$15,MATCH("NEGATIVA - NEGATIVA",'Fatores PF (não CMED)'!$B$3:$B$15,0),0),IF($M25="Neutra",HLOOKUP(Y25,'Fatores PF (não CMED)'!$B$3:$P$15,MATCH("NEUTRA - NEUTRA",'Fatores PF (não CMED)'!$B$3:$B$15,0),0),"")))</f>
        <v>63.219386770000007</v>
      </c>
      <c r="GF25" s="100">
        <f>VLOOKUP($C25,'Preços 18%'!$B:$G,6,0)*IF($M25="Positiva",HLOOKUP(Z25,'Fatores PF (não CMED)'!$B$3:$P$15,MATCH("POSITIVA - POSITIVA",'Fatores PF (não CMED)'!$B$3:$B$15,0),0),IF($M25="Negativa",HLOOKUP(Z25,'Fatores PF (não CMED)'!$B$3:$P$15,MATCH("NEGATIVA - NEGATIVA",'Fatores PF (não CMED)'!$B$3:$B$15,0),0),IF($M25="Neutra",HLOOKUP(Z25,'Fatores PF (não CMED)'!$B$3:$P$15,MATCH("NEUTRA - NEUTRA",'Fatores PF (não CMED)'!$B$3:$B$15,0),0),"")))</f>
        <v>64.602188162035091</v>
      </c>
      <c r="GG25" s="100">
        <f>VLOOKUP($C25,'Preços 18%'!$B:$G,6,0)*IF($M25="Positiva",HLOOKUP(AA25,'Fatores PF (não CMED)'!$B$3:$P$15,MATCH("POSITIVA - POSITIVA",'Fatores PF (não CMED)'!$B$3:$B$15,0),0),IF($M25="Negativa",HLOOKUP(AA25,'Fatores PF (não CMED)'!$B$3:$P$15,MATCH("NEGATIVA - NEGATIVA",'Fatores PF (não CMED)'!$B$3:$B$15,0),0),IF($M25="Neutra",HLOOKUP(AA25,'Fatores PF (não CMED)'!$B$3:$P$15,MATCH("NEUTRA - NEUTRA",'Fatores PF (não CMED)'!$B$3:$B$15,0),0),"")))</f>
        <v>64.134578160000004</v>
      </c>
      <c r="GH25" s="100">
        <f>VLOOKUP($C25,'Preços 18%'!$B:$G,6,0)*IF($M25="Positiva",HLOOKUP(AB25,'Fatores PF (não CMED)'!$B$3:$P$15,MATCH("POSITIVA - POSITIVA",'Fatores PF (não CMED)'!$B$3:$B$15,0),0),IF($M25="Negativa",HLOOKUP(AB25,'Fatores PF (não CMED)'!$B$3:$P$15,MATCH("NEGATIVA - NEGATIVA",'Fatores PF (não CMED)'!$B$3:$B$15,0),0),IF($M25="Neutra",HLOOKUP(AB25,'Fatores PF (não CMED)'!$B$3:$P$15,MATCH("NEUTRA - NEUTRA",'Fatores PF (não CMED)'!$B$3:$B$15,0),0),"")))</f>
        <v>62.33</v>
      </c>
      <c r="GI25" s="100">
        <f>VLOOKUP($C25,'Preços 18%'!$B:$G,6,0)*IF($M25="Positiva",HLOOKUP(AC25,'Fatores PF (não CMED)'!$B$3:$P$15,MATCH("POSITIVA - POSITIVA",'Fatores PF (não CMED)'!$B$3:$B$15,0),0),IF($M25="Negativa",HLOOKUP(AC25,'Fatores PF (não CMED)'!$B$3:$P$15,MATCH("NEGATIVA - NEGATIVA",'Fatores PF (não CMED)'!$B$3:$B$15,0),0),IF($M25="Neutra",HLOOKUP(AC25,'Fatores PF (não CMED)'!$B$3:$P$15,MATCH("NEUTRA - NEUTRA",'Fatores PF (não CMED)'!$B$3:$B$15,0),0),"")))</f>
        <v>64.602188162035091</v>
      </c>
      <c r="GJ25" s="100">
        <f>VLOOKUP($C25,'Preços 18%'!$B:$G,6,0)*IF($M25="Positiva",HLOOKUP(AD25,'Fatores PF (não CMED)'!$B$3:$P$15,MATCH("POSITIVA - POSITIVA",'Fatores PF (não CMED)'!$B$3:$B$15,0),0),IF($M25="Negativa",HLOOKUP(AD25,'Fatores PF (não CMED)'!$B$3:$P$15,MATCH("NEGATIVA - NEGATIVA",'Fatores PF (não CMED)'!$B$3:$B$15,0),0),IF($M25="Neutra",HLOOKUP(AD25,'Fatores PF (não CMED)'!$B$3:$P$15,MATCH("NEUTRA - NEUTRA",'Fatores PF (não CMED)'!$B$3:$B$15,0),0),"")))</f>
        <v>64.134578160000004</v>
      </c>
      <c r="GK25" s="100">
        <f>VLOOKUP($C25,'Preços 18%'!$B:$G,6,0)*IF($M25="Positiva",HLOOKUP(AE25,'Fatores PF (não CMED)'!$B$3:$P$15,MATCH("POSITIVA - POSITIVA",'Fatores PF (não CMED)'!$B$3:$B$15,0),0),IF($M25="Negativa",HLOOKUP(AE25,'Fatores PF (não CMED)'!$B$3:$P$15,MATCH("NEGATIVA - NEGATIVA",'Fatores PF (não CMED)'!$B$3:$B$15,0),0),IF($M25="Neutra",HLOOKUP(AE25,'Fatores PF (não CMED)'!$B$3:$P$15,MATCH("NEUTRA - NEUTRA",'Fatores PF (não CMED)'!$B$3:$B$15,0),0),"")))</f>
        <v>61.46535824</v>
      </c>
      <c r="GL25" s="100">
        <f>VLOOKUP($C25,'Preços 18%'!$B:$G,6,0)*IF($M25="Positiva",HLOOKUP(AF25,'Fatores PF (não CMED)'!$B$3:$P$15,MATCH("POSITIVA - POSITIVA",'Fatores PF (não CMED)'!$B$3:$B$15,0),0),IF($M25="Negativa",HLOOKUP(AF25,'Fatores PF (não CMED)'!$B$3:$P$15,MATCH("NEGATIVA - NEGATIVA",'Fatores PF (não CMED)'!$B$3:$B$15,0),0),IF($M25="Neutra",HLOOKUP(AF25,'Fatores PF (não CMED)'!$B$3:$P$15,MATCH("NEUTRA - NEUTRA",'Fatores PF (não CMED)'!$B$3:$B$15,0),0),"")))</f>
        <v>61.46535824</v>
      </c>
      <c r="GM25" s="100">
        <f>VLOOKUP($C25,'Preços 18%'!$B:$G,6,0)*IF($M25="Positiva",HLOOKUP(AG25,'Fatores PF (não CMED)'!$B$3:$P$15,MATCH("POSITIVA - POSITIVA",'Fatores PF (não CMED)'!$B$3:$B$15,0),0),IF($M25="Negativa",HLOOKUP(AG25,'Fatores PF (não CMED)'!$B$3:$P$15,MATCH("NEGATIVA - NEGATIVA",'Fatores PF (não CMED)'!$B$3:$B$15,0),0),IF($M25="Neutra",HLOOKUP(AG25,'Fatores PF (não CMED)'!$B$3:$P$15,MATCH("NEUTRA - NEUTRA",'Fatores PF (não CMED)'!$B$3:$B$15,0),0),"")))</f>
        <v>63.219386770000007</v>
      </c>
      <c r="GN25" s="100">
        <f>VLOOKUP($C25,'Preços 18%'!$B:$G,6,0)*IF($M25="Positiva",HLOOKUP(AH25,'Fatores PF (não CMED)'!$B$3:$P$15,MATCH("POSITIVA - POSITIVA",'Fatores PF (não CMED)'!$B$3:$B$15,0),0),IF($M25="Negativa",HLOOKUP(AH25,'Fatores PF (não CMED)'!$B$3:$P$15,MATCH("NEGATIVA - NEGATIVA",'Fatores PF (não CMED)'!$B$3:$B$15,0),0),IF($M25="Neutra",HLOOKUP(AH25,'Fatores PF (não CMED)'!$B$3:$P$15,MATCH("NEUTRA - NEUTRA",'Fatores PF (não CMED)'!$B$3:$B$15,0),0),"")))</f>
        <v>67.046698090000007</v>
      </c>
      <c r="GO25" s="100">
        <f>VLOOKUP($C25,'Preços 18%'!$B:$G,6,0)*IF($M25="Positiva",HLOOKUP(AI25,'Fatores PF (não CMED)'!$B$3:$P$15,MATCH("POSITIVA - POSITIVA",'Fatores PF (não CMED)'!$B$3:$B$15,0),0),IF($M25="Negativa",HLOOKUP(AI25,'Fatores PF (não CMED)'!$B$3:$P$15,MATCH("NEGATIVA - NEGATIVA",'Fatores PF (não CMED)'!$B$3:$B$15,0),0),IF($M25="Neutra",HLOOKUP(AI25,'Fatores PF (não CMED)'!$B$3:$P$15,MATCH("NEUTRA - NEUTRA",'Fatores PF (não CMED)'!$B$3:$B$15,0),0),"")))</f>
        <v>62.33</v>
      </c>
      <c r="GP25" s="100">
        <f>VLOOKUP($C25,'Preços 18%'!$B:$G,6,0)*IF($M25="Positiva",HLOOKUP(AJ25,'Fatores PF (não CMED)'!$B$3:$P$15,MATCH("POSITIVA - POSITIVA",'Fatores PF (não CMED)'!$B$3:$B$15,0),0),IF($M25="Negativa",HLOOKUP(AJ25,'Fatores PF (não CMED)'!$B$3:$P$15,MATCH("NEGATIVA - NEGATIVA",'Fatores PF (não CMED)'!$B$3:$B$15,0),0),IF($M25="Neutra",HLOOKUP(AJ25,'Fatores PF (não CMED)'!$B$3:$P$15,MATCH("NEUTRA - NEUTRA",'Fatores PF (não CMED)'!$B$3:$B$15,0),0),"")))</f>
        <v>61.46535824</v>
      </c>
      <c r="GQ25" s="100">
        <f>VLOOKUP($C25,'Preços 18%'!$B:$G,6,0)*IF($M25="Positiva",HLOOKUP(AK25,'Fatores PF (não CMED)'!$B$3:$P$15,MATCH("POSITIVA - POSITIVA",'Fatores PF (não CMED)'!$B$3:$B$15,0),0),IF($M25="Negativa",HLOOKUP(AK25,'Fatores PF (não CMED)'!$B$3:$P$15,MATCH("NEGATIVA - NEGATIVA",'Fatores PF (não CMED)'!$B$3:$B$15,0),0),IF($M25="Neutra",HLOOKUP(AK25,'Fatores PF (não CMED)'!$B$3:$P$15,MATCH("NEUTRA - NEUTRA",'Fatores PF (não CMED)'!$B$3:$B$15,0),0),"")))</f>
        <v>61.46535824</v>
      </c>
      <c r="GR25" s="100">
        <f>VLOOKUP($C25,'Preços 18%'!$B:$G,6,0)*IF($M25="Positiva",HLOOKUP(AL25,'Fatores PF (não CMED)'!$B$3:$P$15,MATCH("POSITIVA - POSITIVA",'Fatores PF (não CMED)'!$B$3:$B$15,0),0),IF($M25="Negativa",HLOOKUP(AL25,'Fatores PF (não CMED)'!$B$3:$P$15,MATCH("NEGATIVA - NEGATIVA",'Fatores PF (não CMED)'!$B$3:$B$15,0),0),IF($M25="Neutra",HLOOKUP(AL25,'Fatores PF (não CMED)'!$B$3:$P$15,MATCH("NEUTRA - NEUTRA",'Fatores PF (não CMED)'!$B$3:$B$15,0),0),"")))</f>
        <v>63.219386770000007</v>
      </c>
      <c r="GS25" s="100">
        <f>VLOOKUP($C25,'Preços 18%'!$B:$G,6,0)*IF($M25="Positiva",HLOOKUP(AM25,'Fatores PF (não CMED)'!$B$3:$P$15,MATCH("POSITIVA - POSITIVA",'Fatores PF (não CMED)'!$B$3:$B$15,0),0),IF($M25="Negativa",HLOOKUP(AM25,'Fatores PF (não CMED)'!$B$3:$P$15,MATCH("NEGATIVA - NEGATIVA",'Fatores PF (não CMED)'!$B$3:$B$15,0),0),IF($M25="Neutra",HLOOKUP(AM25,'Fatores PF (não CMED)'!$B$3:$P$15,MATCH("NEUTRA - NEUTRA",'Fatores PF (não CMED)'!$B$3:$B$15,0),0),"")))</f>
        <v>64.134578160000004</v>
      </c>
      <c r="GT25" s="100">
        <f>VLOOKUP($C25,'Preços 18%'!$B:$G,6,0)*IF($M25="Positiva",HLOOKUP(AN25,'Fatores PF (não CMED)'!$B$3:$P$15,MATCH("POSITIVA - POSITIVA",'Fatores PF (não CMED)'!$B$3:$B$15,0),0),IF($M25="Negativa",HLOOKUP(AN25,'Fatores PF (não CMED)'!$B$3:$P$15,MATCH("NEGATIVA - NEGATIVA",'Fatores PF (não CMED)'!$B$3:$B$15,0),0),IF($M25="Neutra",HLOOKUP(AN25,'Fatores PF (não CMED)'!$B$3:$P$15,MATCH("NEUTRA - NEUTRA",'Fatores PF (não CMED)'!$B$3:$B$15,0),0),"")))</f>
        <v>64.602188162035091</v>
      </c>
      <c r="GU25" s="100">
        <f>VLOOKUP($C25,'Preços 18%'!$B:$G,6,0)*IF($M25="Positiva",HLOOKUP(AO25,'Fatores PF (não CMED)'!$B$3:$P$15,MATCH("POSITIVA - POSITIVA",'Fatores PF (não CMED)'!$B$3:$B$15,0),0),IF($M25="Negativa",HLOOKUP(AO25,'Fatores PF (não CMED)'!$B$3:$P$15,MATCH("NEGATIVA - NEGATIVA",'Fatores PF (não CMED)'!$B$3:$B$15,0),0),IF($M25="Neutra",HLOOKUP(AO25,'Fatores PF (não CMED)'!$B$3:$P$15,MATCH("NEUTRA - NEUTRA",'Fatores PF (não CMED)'!$B$3:$B$15,0),0),"")))</f>
        <v>66.543071690000005</v>
      </c>
      <c r="GV25" s="100">
        <f>VLOOKUP($C25,'Preços 18%'!$B:$G,6,0)*IF($M25="Positiva",HLOOKUP(AP25,'Fatores PF (não CMED)'!$B$3:$P$15,MATCH("POSITIVA - POSITIVA",'Fatores PF (não CMED)'!$B$3:$B$15,0),0),IF($M25="Negativa",HLOOKUP(AP25,'Fatores PF (não CMED)'!$B$3:$P$15,MATCH("NEGATIVA - NEGATIVA",'Fatores PF (não CMED)'!$B$3:$B$15,0),0),IF($M25="Neutra",HLOOKUP(AP25,'Fatores PF (não CMED)'!$B$3:$P$15,MATCH("NEUTRA - NEUTRA",'Fatores PF (não CMED)'!$B$3:$B$15,0),0),"")))</f>
        <v>63.673647809999999</v>
      </c>
      <c r="GW25" s="100">
        <f>VLOOKUP($C25,'Preços 18%'!$B:$G,6,0)*IF($M25="Positiva",HLOOKUP(AQ25,'Fatores PF (não CMED)'!$B$3:$P$15,MATCH("POSITIVA - POSITIVA",'Fatores PF (não CMED)'!$B$3:$B$15,0),0),IF($M25="Negativa",HLOOKUP(AQ25,'Fatores PF (não CMED)'!$B$3:$P$15,MATCH("NEGATIVA - NEGATIVA",'Fatores PF (não CMED)'!$B$3:$B$15,0),0),IF($M25="Neutra",HLOOKUP(AQ25,'Fatores PF (não CMED)'!$B$3:$P$15,MATCH("NEUTRA - NEUTRA",'Fatores PF (não CMED)'!$B$3:$B$15,0),0),"")))</f>
        <v>66.046987219999991</v>
      </c>
      <c r="GX25" s="100">
        <f>VLOOKUP($C25,'Preços 18%'!$B:$G,6,0)*IF($M25="Positiva",HLOOKUP(AR25,'Fatores PF (não CMED)'!$B$3:$P$15,MATCH("POSITIVA - POSITIVA",'Fatores PF (não CMED)'!$B$3:$B$15,0),0),IF($M25="Negativa",HLOOKUP(AR25,'Fatores PF (não CMED)'!$B$3:$P$15,MATCH("NEGATIVA - NEGATIVA",'Fatores PF (não CMED)'!$B$3:$B$15,0),0),IF($M25="Neutra",HLOOKUP(AR25,'Fatores PF (não CMED)'!$B$3:$P$15,MATCH("NEUTRA - NEUTRA",'Fatores PF (não CMED)'!$B$3:$B$15,0),0),"")))</f>
        <v>64.134578160000004</v>
      </c>
      <c r="GY25" s="100">
        <f>VLOOKUP($C25,'Preços 18%'!$B:$G,6,0)*IF($M25="Positiva",HLOOKUP(AS25,'Fatores PF (não CMED)'!$B$3:$P$15,MATCH("POSITIVA - POSITIVA",'Fatores PF (não CMED)'!$B$3:$B$15,0),0),IF($M25="Negativa",HLOOKUP(AS25,'Fatores PF (não CMED)'!$B$3:$P$15,MATCH("NEGATIVA - NEGATIVA",'Fatores PF (não CMED)'!$B$3:$B$15,0),0),IF($M25="Neutra",HLOOKUP(AS25,'Fatores PF (não CMED)'!$B$3:$P$15,MATCH("NEUTRA - NEUTRA",'Fatores PF (não CMED)'!$B$3:$B$15,0),0),"")))</f>
        <v>63.673647809999999</v>
      </c>
      <c r="GZ25" s="100">
        <f>VLOOKUP($C25,'Preços 18%'!$B:$G,6,0)*IF($M25="Positiva",HLOOKUP(AT25,'Fatores PF (não CMED)'!$B$3:$P$15,MATCH("POSITIVA - POSITIVA",'Fatores PF (não CMED)'!$B$3:$B$15,0),0),IF($M25="Negativa",HLOOKUP(AT25,'Fatores PF (não CMED)'!$B$3:$P$15,MATCH("NEGATIVA - NEGATIVA",'Fatores PF (não CMED)'!$B$3:$B$15,0),0),IF($M25="Neutra",HLOOKUP(AT25,'Fatores PF (não CMED)'!$B$3:$P$15,MATCH("NEUTRA - NEUTRA",'Fatores PF (não CMED)'!$B$3:$B$15,0),0),"")))</f>
        <v>64.134578160000004</v>
      </c>
      <c r="HA25" s="100">
        <f>VLOOKUP($C25,'Preços 18%'!$B:$G,6,0)*IF($M25="Positiva",HLOOKUP(AU25,'Fatores PF (não CMED)'!$B$3:$P$15,MATCH("POSITIVA - POSITIVA",'Fatores PF (não CMED)'!$B$3:$B$15,0),0),IF($M25="Negativa",HLOOKUP(AU25,'Fatores PF (não CMED)'!$B$3:$P$15,MATCH("NEGATIVA - NEGATIVA",'Fatores PF (não CMED)'!$B$3:$B$15,0),0),IF($M25="Neutra",HLOOKUP(AU25,'Fatores PF (não CMED)'!$B$3:$P$15,MATCH("NEUTRA - NEUTRA",'Fatores PF (não CMED)'!$B$3:$B$15,0),0),"")))</f>
        <v>61.46535824</v>
      </c>
      <c r="HB25" s="100">
        <f>VLOOKUP($C25,'Preços 18%'!$B:$G,6,0)*IF($M25="Positiva",HLOOKUP(AV25,'Fatores PF (não CMED)'!$B$3:$P$15,MATCH("POSITIVA - POSITIVA",'Fatores PF (não CMED)'!$B$3:$B$15,0),0),IF($M25="Negativa",HLOOKUP(AV25,'Fatores PF (não CMED)'!$B$3:$P$15,MATCH("NEGATIVA - NEGATIVA",'Fatores PF (não CMED)'!$B$3:$B$15,0),0),IF($M25="Neutra",HLOOKUP(AV25,'Fatores PF (não CMED)'!$B$3:$P$15,MATCH("NEUTRA - NEUTRA",'Fatores PF (não CMED)'!$B$3:$B$15,0),0),"")))</f>
        <v>61.46535824</v>
      </c>
      <c r="HC25" s="100">
        <f>VLOOKUP($C25,'Preços 18%'!$B:$G,6,0)*IF($M25="Positiva",HLOOKUP(AW25,'Fatores PF (não CMED)'!$B$3:$P$15,MATCH("POSITIVA - POSITIVA",'Fatores PF (não CMED)'!$B$3:$B$15,0),0),IF($M25="Negativa",HLOOKUP(AW25,'Fatores PF (não CMED)'!$B$3:$P$15,MATCH("NEGATIVA - NEGATIVA",'Fatores PF (não CMED)'!$B$3:$B$15,0),0),IF($M25="Neutra",HLOOKUP(AW25,'Fatores PF (não CMED)'!$B$3:$P$15,MATCH("NEUTRA - NEUTRA",'Fatores PF (não CMED)'!$B$3:$B$15,0),0),"")))</f>
        <v>64.134578160000004</v>
      </c>
      <c r="HD25" s="100">
        <f>VLOOKUP($C25,'Preços 18%'!$B:$G,6,0)*IF($M25="Positiva",HLOOKUP(AX25,'Fatores PF (não CMED)'!$B$3:$P$15,MATCH("POSITIVA - POSITIVA",'Fatores PF (não CMED)'!$B$3:$B$15,0),0),IF($M25="Negativa",HLOOKUP(AX25,'Fatores PF (não CMED)'!$B$3:$P$15,MATCH("NEGATIVA - NEGATIVA",'Fatores PF (não CMED)'!$B$3:$B$15,0),0),IF($M25="Neutra",HLOOKUP(AX25,'Fatores PF (não CMED)'!$B$3:$P$15,MATCH("NEUTRA - NEUTRA",'Fatores PF (não CMED)'!$B$3:$B$15,0),0),"")))</f>
        <v>62.33</v>
      </c>
      <c r="HE25" s="100">
        <f>VLOOKUP($C25,'Preços 18%'!$B:$G,6,0)*IF($M25="Positiva",HLOOKUP(AY25,'Fatores PF (não CMED)'!$B$3:$P$15,MATCH("POSITIVA - POSITIVA",'Fatores PF (não CMED)'!$B$3:$B$15,0),0),IF($M25="Negativa",HLOOKUP(AY25,'Fatores PF (não CMED)'!$B$3:$P$15,MATCH("NEGATIVA - NEGATIVA",'Fatores PF (não CMED)'!$B$3:$B$15,0),0),IF($M25="Neutra",HLOOKUP(AY25,'Fatores PF (não CMED)'!$B$3:$P$15,MATCH("NEUTRA - NEUTRA",'Fatores PF (não CMED)'!$B$3:$B$15,0),0),"")))</f>
        <v>64.134578160000004</v>
      </c>
      <c r="HF25" s="100" t="s">
        <v>369</v>
      </c>
      <c r="HG25" s="100" t="s">
        <v>369</v>
      </c>
      <c r="HH25" s="100" t="s">
        <v>369</v>
      </c>
      <c r="HI25" s="100" t="s">
        <v>369</v>
      </c>
      <c r="HJ25" s="100" t="s">
        <v>369</v>
      </c>
      <c r="HK25" s="100" t="s">
        <v>369</v>
      </c>
      <c r="HL25" s="100" t="s">
        <v>369</v>
      </c>
      <c r="HM25" s="100" t="s">
        <v>369</v>
      </c>
      <c r="HN25" s="100" t="s">
        <v>369</v>
      </c>
      <c r="HO25" s="100" t="s">
        <v>369</v>
      </c>
      <c r="HP25" s="100" t="s">
        <v>369</v>
      </c>
      <c r="HQ25" s="100" t="s">
        <v>369</v>
      </c>
      <c r="HR25" s="100" t="s">
        <v>369</v>
      </c>
      <c r="HS25" s="100" t="s">
        <v>369</v>
      </c>
      <c r="HT25" s="100" t="s">
        <v>369</v>
      </c>
      <c r="HU25" s="100" t="s">
        <v>369</v>
      </c>
      <c r="HV25" s="100" t="s">
        <v>369</v>
      </c>
      <c r="HW25" s="100" t="s">
        <v>369</v>
      </c>
      <c r="HX25" s="100" t="s">
        <v>369</v>
      </c>
      <c r="HY25" s="100" t="s">
        <v>369</v>
      </c>
      <c r="HZ25" s="100" t="s">
        <v>369</v>
      </c>
      <c r="IA25" s="100" t="s">
        <v>369</v>
      </c>
      <c r="IB25" s="100" t="s">
        <v>369</v>
      </c>
      <c r="IC25" s="100" t="s">
        <v>369</v>
      </c>
      <c r="ID25" s="100" t="s">
        <v>369</v>
      </c>
      <c r="IE25" s="100" t="s">
        <v>369</v>
      </c>
      <c r="IF25" s="100" t="s">
        <v>369</v>
      </c>
      <c r="IG25" s="132">
        <f t="shared" si="100"/>
        <v>0.13541666666666663</v>
      </c>
      <c r="IH25" s="132">
        <f t="shared" si="100"/>
        <v>0.14583333333333326</v>
      </c>
      <c r="II25" s="132">
        <f t="shared" si="100"/>
        <v>0.15624999999999989</v>
      </c>
      <c r="IJ25" s="132">
        <f t="shared" si="100"/>
        <v>0.16145833333333337</v>
      </c>
      <c r="IK25" s="132">
        <f t="shared" si="100"/>
        <v>0.16666666666666663</v>
      </c>
      <c r="IL25" s="132">
        <f t="shared" si="100"/>
        <v>0.17187499999999989</v>
      </c>
      <c r="IM25" s="132">
        <f t="shared" si="100"/>
        <v>0.18749999999999989</v>
      </c>
      <c r="IN25" s="132">
        <f t="shared" si="100"/>
        <v>0.19270833333333326</v>
      </c>
      <c r="IO25" s="132">
        <f t="shared" si="100"/>
        <v>0.19791666666666663</v>
      </c>
      <c r="IP25" s="132">
        <f t="shared" si="101"/>
        <v>0.15624999999999989</v>
      </c>
      <c r="IQ25" s="132">
        <f t="shared" si="102"/>
        <v>0</v>
      </c>
      <c r="IR25" s="132">
        <f t="shared" si="103"/>
        <v>0.14583333333333326</v>
      </c>
      <c r="IS25" s="132">
        <f t="shared" si="100"/>
        <v>0.14583333333333326</v>
      </c>
      <c r="IT25" s="132">
        <f t="shared" si="100"/>
        <v>0.15624999999999989</v>
      </c>
      <c r="IU25" s="132">
        <f t="shared" si="100"/>
        <v>0.16145833333333337</v>
      </c>
      <c r="IV25" s="132">
        <f t="shared" si="100"/>
        <v>0.16666666666666663</v>
      </c>
      <c r="IW25" s="100">
        <f>VLOOKUP($C25,'Preços 18%'!$B:$G,6,0)*IF($M25="Positiva",HLOOKUP(IW$5,'Fatores PF (não CMED)'!$B$3:$P$15,MATCH("POSITIVA - POSITIVA",'Fatores PF (não CMED)'!$B$3:$B$15,0),0),IF($M25="Negativa",HLOOKUP(IW$5,'Fatores PF (não CMED)'!$B$3:$P$15,MATCH("NEGATIVA - NEGATIVA",'Fatores PF (não CMED)'!$B$3:$B$15,0),0),IF($M25="Neutra",HLOOKUP(IW$5,'Fatores PF (não CMED)'!$B$3:$P$15,MATCH("NEUTRA - NEUTRA",'Fatores PF (não CMED)'!$B$3:$B$15,0),0),"")))</f>
        <v>49.740212620000001</v>
      </c>
      <c r="IX25" s="100">
        <f>VLOOKUP($C25,'Preços 18%'!$B:$G,6,0)*IF($M25="Positiva",HLOOKUP(IX$5,'Fatores PF (não CMED)'!$B$3:$P$15,MATCH("POSITIVA - POSITIVA",'Fatores PF (não CMED)'!$B$3:$B$15,0),0),IF($M25="Negativa",HLOOKUP(IX$5,'Fatores PF (não CMED)'!$B$3:$P$15,MATCH("NEGATIVA - NEGATIVA",'Fatores PF (não CMED)'!$B$3:$B$15,0),0),IF($M25="Neutra",HLOOKUP(IX$5,'Fatores PF (não CMED)'!$B$3:$P$15,MATCH("NEUTRA - NEUTRA",'Fatores PF (não CMED)'!$B$3:$B$15,0),0),"")))</f>
        <v>57.479167749999995</v>
      </c>
      <c r="IY25" s="100">
        <f>VLOOKUP($C25,'Preços 18%'!$B:$G,6,0)*IF($M25="Positiva",HLOOKUP(IY$5,'Fatores PF (não CMED)'!$B$3:$P$15,MATCH("POSITIVA - POSITIVA",'Fatores PF (não CMED)'!$B$3:$B$15,0),0),IF($M25="Negativa",HLOOKUP(IY$5,'Fatores PF (não CMED)'!$B$3:$P$15,MATCH("NEGATIVA - NEGATIVA",'Fatores PF (não CMED)'!$B$3:$B$15,0),0),IF($M25="Neutra",HLOOKUP(IY$5,'Fatores PF (não CMED)'!$B$3:$P$15,MATCH("NEUTRA - NEUTRA",'Fatores PF (não CMED)'!$B$3:$B$15,0),0),"")))</f>
        <v>61.46535824</v>
      </c>
      <c r="IZ25" s="100">
        <f>VLOOKUP($C25,'Preços 18%'!$B:$G,6,0)*IF($M25="Positiva",HLOOKUP(IZ$5,'Fatores PF (não CMED)'!$B$3:$P$15,MATCH("POSITIVA - POSITIVA",'Fatores PF (não CMED)'!$B$3:$B$15,0),0),IF($M25="Negativa",HLOOKUP(IZ$5,'Fatores PF (não CMED)'!$B$3:$P$15,MATCH("NEGATIVA - NEGATIVA",'Fatores PF (não CMED)'!$B$3:$B$15,0),0),IF($M25="Neutra",HLOOKUP(IZ$5,'Fatores PF (não CMED)'!$B$3:$P$15,MATCH("NEUTRA - NEUTRA",'Fatores PF (não CMED)'!$B$3:$B$15,0),0),"")))</f>
        <v>61.894624949999994</v>
      </c>
      <c r="JA25" s="100">
        <f>VLOOKUP($C25,'Preços 18%'!$B:$G,6,0)*IF($M25="Positiva",HLOOKUP(JA$5,'Fatores PF (não CMED)'!$B$3:$P$15,MATCH("POSITIVA - POSITIVA",'Fatores PF (não CMED)'!$B$3:$B$15,0),0),IF($M25="Negativa",HLOOKUP(JA$5,'Fatores PF (não CMED)'!$B$3:$P$15,MATCH("NEGATIVA - NEGATIVA",'Fatores PF (não CMED)'!$B$3:$B$15,0),0),IF($M25="Neutra",HLOOKUP(JA$5,'Fatores PF (não CMED)'!$B$3:$P$15,MATCH("NEUTRA - NEUTRA",'Fatores PF (não CMED)'!$B$3:$B$15,0),0),"")))</f>
        <v>62.33</v>
      </c>
      <c r="JB25" s="100">
        <f>VLOOKUP($C25,'Preços 18%'!$B:$G,6,0)*IF($M25="Positiva",HLOOKUP(JB$5,'Fatores PF (não CMED)'!$B$3:$P$15,MATCH("POSITIVA - POSITIVA",'Fatores PF (não CMED)'!$B$3:$B$15,0),0),IF($M25="Negativa",HLOOKUP(JB$5,'Fatores PF (não CMED)'!$B$3:$P$15,MATCH("NEGATIVA - NEGATIVA",'Fatores PF (não CMED)'!$B$3:$B$15,0),0),IF($M25="Neutra",HLOOKUP(JB$5,'Fatores PF (não CMED)'!$B$3:$P$15,MATCH("NEUTRA - NEUTRA",'Fatores PF (não CMED)'!$B$3:$B$15,0),0),"")))</f>
        <v>63.219386770000007</v>
      </c>
      <c r="JC25" s="100">
        <f>VLOOKUP($C25,'Preços 18%'!$B:$G,6,0)*IF($M25="Positiva",HLOOKUP(JC$5,'Fatores PF (não CMED)'!$B$3:$P$15,MATCH("POSITIVA - POSITIVA",'Fatores PF (não CMED)'!$B$3:$B$15,0),0),IF($M25="Negativa",HLOOKUP(JC$5,'Fatores PF (não CMED)'!$B$3:$P$15,MATCH("NEGATIVA - NEGATIVA",'Fatores PF (não CMED)'!$B$3:$B$15,0),0),IF($M25="Neutra",HLOOKUP(JC$5,'Fatores PF (não CMED)'!$B$3:$P$15,MATCH("NEUTRA - NEUTRA",'Fatores PF (não CMED)'!$B$3:$B$15,0),0),"")))</f>
        <v>63.673647809999999</v>
      </c>
      <c r="JD25" s="100">
        <f>VLOOKUP($C25,'Preços 18%'!$B:$G,6,0)*IF($M25="Positiva",HLOOKUP(JD$5,'Fatores PF (não CMED)'!$B$3:$P$15,MATCH("POSITIVA - POSITIVA",'Fatores PF (não CMED)'!$B$3:$B$15,0),0),IF($M25="Negativa",HLOOKUP(JD$5,'Fatores PF (não CMED)'!$B$3:$P$15,MATCH("NEGATIVA - NEGATIVA",'Fatores PF (não CMED)'!$B$3:$B$15,0),0),IF($M25="Neutra",HLOOKUP(JD$5,'Fatores PF (não CMED)'!$B$3:$P$15,MATCH("NEUTRA - NEUTRA",'Fatores PF (não CMED)'!$B$3:$B$15,0),0),"")))</f>
        <v>64.134578160000004</v>
      </c>
      <c r="JE25" s="100">
        <f>VLOOKUP($C25,'Preços 18%'!$B:$G,6,0)*IF($M25="Positiva",HLOOKUP(JE$5,'Fatores PF (não CMED)'!$B$3:$P$15,MATCH("POSITIVA - POSITIVA",'Fatores PF (não CMED)'!$B$3:$B$15,0),0),IF($M25="Negativa",HLOOKUP(JE$5,'Fatores PF (não CMED)'!$B$3:$P$15,MATCH("NEGATIVA - NEGATIVA",'Fatores PF (não CMED)'!$B$3:$B$15,0),0),IF($M25="Neutra",HLOOKUP(JE$5,'Fatores PF (não CMED)'!$B$3:$P$15,MATCH("NEUTRA - NEUTRA",'Fatores PF (não CMED)'!$B$3:$B$15,0),0),"")))</f>
        <v>64.602188162035091</v>
      </c>
      <c r="JF25" s="100">
        <f>VLOOKUP($C25,'Preços 18%'!$B:$G,6,0)*IF($M25="Positiva",HLOOKUP(JF$5,'Fatores PF (não CMED)'!$B$3:$P$15,MATCH("POSITIVA - POSITIVA",'Fatores PF (não CMED)'!$B$3:$B$15,0),0),IF($M25="Negativa",HLOOKUP(JF$5,'Fatores PF (não CMED)'!$B$3:$P$15,MATCH("NEGATIVA - NEGATIVA",'Fatores PF (não CMED)'!$B$3:$B$15,0),0),IF($M25="Neutra",HLOOKUP(JF$5,'Fatores PF (não CMED)'!$B$3:$P$15,MATCH("NEUTRA - NEUTRA",'Fatores PF (não CMED)'!$B$3:$B$15,0),0),"")))</f>
        <v>65.07669611</v>
      </c>
      <c r="JG25" s="100">
        <f>VLOOKUP($C25,'Preços 18%'!$B:$G,6,0)*IF($M25="Positiva",HLOOKUP(JG$5,'Fatores PF (não CMED)'!$B$3:$P$15,MATCH("POSITIVA - POSITIVA",'Fatores PF (não CMED)'!$B$3:$B$15,0),0),IF($M25="Negativa",HLOOKUP(JG$5,'Fatores PF (não CMED)'!$B$3:$P$15,MATCH("NEGATIVA - NEGATIVA",'Fatores PF (não CMED)'!$B$3:$B$15,0),0),IF($M25="Neutra",HLOOKUP(JG$5,'Fatores PF (não CMED)'!$B$3:$P$15,MATCH("NEUTRA - NEUTRA",'Fatores PF (não CMED)'!$B$3:$B$15,0),0),"")))</f>
        <v>66.046987219999991</v>
      </c>
      <c r="JH25" s="100">
        <f>VLOOKUP($C25,'Preços 18%'!$B:$G,6,0)*IF($M25="Positiva",HLOOKUP(JH$5,'Fatores PF (não CMED)'!$B$3:$P$15,MATCH("POSITIVA - POSITIVA",'Fatores PF (não CMED)'!$B$3:$B$15,0),0),IF($M25="Negativa",HLOOKUP(JH$5,'Fatores PF (não CMED)'!$B$3:$P$15,MATCH("NEGATIVA - NEGATIVA",'Fatores PF (não CMED)'!$B$3:$B$15,0),0),IF($M25="Neutra",HLOOKUP(JH$5,'Fatores PF (não CMED)'!$B$3:$P$15,MATCH("NEUTRA - NEUTRA",'Fatores PF (não CMED)'!$B$3:$B$15,0),0),"")))</f>
        <v>66.543071690000005</v>
      </c>
      <c r="JI25" s="100">
        <f>VLOOKUP($C25,'Preços 18%'!$B:$G,6,0)*IF($M25="Positiva",HLOOKUP(JI$5,'Fatores PF (não CMED)'!$B$3:$P$15,MATCH("POSITIVA - POSITIVA",'Fatores PF (não CMED)'!$B$3:$B$15,0),0),IF($M25="Negativa",HLOOKUP(JI$5,'Fatores PF (não CMED)'!$B$3:$P$15,MATCH("NEGATIVA - NEGATIVA",'Fatores PF (não CMED)'!$B$3:$B$15,0),0),IF($M25="Neutra",HLOOKUP(JI$5,'Fatores PF (não CMED)'!$B$3:$P$15,MATCH("NEUTRA - NEUTRA",'Fatores PF (não CMED)'!$B$3:$B$15,0),0),"")))</f>
        <v>67.046698090000007</v>
      </c>
      <c r="JJ25" s="100">
        <f>VLOOKUP($C25,'Preços 18%'!$B:$G,6,0)*IF($M25="Positiva",HLOOKUP(JJ$5,'Fatores PF (não CMED)'!$B$3:$P$15,MATCH("POSITIVA - POSITIVA",'Fatores PF (não CMED)'!$B$3:$B$15,0),0),IF($M25="Negativa",HLOOKUP(JJ$5,'Fatores PF (não CMED)'!$B$3:$P$15,MATCH("NEGATIVA - POSITIVA",'Fatores PF (não CMED)'!$B$3:$B$15,0),0),IF($M25="Neutra",HLOOKUP(JJ$5,'Fatores PF (não CMED)'!$B$3:$P$15,MATCH("NEUTRA - POSITIVA",'Fatores PF (não CMED)'!$B$3:$B$15,0),0),"")))</f>
        <v>50.46691809</v>
      </c>
      <c r="JK25" s="100">
        <f>VLOOKUP($C25,'Preços 18%'!$B:$G,6,0)*IF($M25="Positiva",HLOOKUP(JK$5,'Fatores PF (não CMED)'!$B$3:$P$15,MATCH("POSITIVA - POSITIVA",'Fatores PF (não CMED)'!$B$3:$B$15,0),0),IF($M25="Negativa",HLOOKUP(JK$5,'Fatores PF (não CMED)'!$B$3:$P$15,MATCH("NEGATIVA - POSITIVA",'Fatores PF (não CMED)'!$B$3:$B$15,0),0),IF($M25="Neutra",HLOOKUP(JK$5,'Fatores PF (não CMED)'!$B$3:$P$15,MATCH("NEUTRA - POSITIVA",'Fatores PF (não CMED)'!$B$3:$B$15,0),0),"")))</f>
        <v>53.507063840000001</v>
      </c>
      <c r="JL25" s="100">
        <f>VLOOKUP($C25,'Preços 18%'!$B:$G,6,0)*IF($M25="Positiva",HLOOKUP(JL$5,'Fatores PF (não CMED)'!$B$3:$P$15,MATCH("POSITIVA - POSITIVA",'Fatores PF (não CMED)'!$B$3:$B$15,0),0),IF($M25="Negativa",HLOOKUP(JL$5,'Fatores PF (não CMED)'!$B$3:$P$15,MATCH("NEGATIVA - POSITIVA",'Fatores PF (não CMED)'!$B$3:$B$15,0),0),IF($M25="Neutra",HLOOKUP(JL$5,'Fatores PF (não CMED)'!$B$3:$P$15,MATCH("NEUTRA - POSITIVA",'Fatores PF (não CMED)'!$B$3:$B$15,0),0),"")))</f>
        <v>53.831366829999993</v>
      </c>
      <c r="JM25" s="100">
        <f>VLOOKUP($C25,'Preços 18%'!$B:$G,6,0)*IF($M25="Positiva",HLOOKUP(JM$5,'Fatores PF (não CMED)'!$B$3:$P$15,MATCH("POSITIVA - POSITIVA",'Fatores PF (não CMED)'!$B$3:$B$15,0),0),IF($M25="Negativa",HLOOKUP(JM$5,'Fatores PF (não CMED)'!$B$3:$P$15,MATCH("NEGATIVA - POSITIVA",'Fatores PF (não CMED)'!$B$3:$B$15,0),0),IF($M25="Neutra",HLOOKUP(JM$5,'Fatores PF (não CMED)'!$B$3:$P$15,MATCH("NEUTRA - POSITIVA",'Fatores PF (não CMED)'!$B$3:$B$15,0),0),"")))</f>
        <v>54.159596610000001</v>
      </c>
      <c r="JN25" s="100">
        <f>VLOOKUP($C25,'Preços 18%'!$B:$G,6,0)*IF($M25="Positiva",HLOOKUP(JN$5,'Fatores PF (não CMED)'!$B$3:$P$15,MATCH("POSITIVA - POSITIVA",'Fatores PF (não CMED)'!$B$3:$B$15,0),0),IF($M25="Negativa",HLOOKUP(JN$5,'Fatores PF (não CMED)'!$B$3:$P$15,MATCH("NEGATIVA - POSITIVA",'Fatores PF (não CMED)'!$B$3:$B$15,0),0),IF($M25="Neutra",HLOOKUP(JN$5,'Fatores PF (não CMED)'!$B$3:$P$15,MATCH("NEUTRA - POSITIVA",'Fatores PF (não CMED)'!$B$3:$B$15,0),0),"")))</f>
        <v>54.828272849999998</v>
      </c>
      <c r="JO25" s="100">
        <f>VLOOKUP($C25,'Preços 18%'!$B:$G,6,0)*IF($M25="Positiva",HLOOKUP(JO$5,'Fatores PF (não CMED)'!$B$3:$P$15,MATCH("POSITIVA - POSITIVA",'Fatores PF (não CMED)'!$B$3:$B$15,0),0),IF($M25="Negativa",HLOOKUP(JO$5,'Fatores PF (não CMED)'!$B$3:$P$15,MATCH("NEGATIVA - POSITIVA",'Fatores PF (não CMED)'!$B$3:$B$15,0),0),IF($M25="Neutra",HLOOKUP(JO$5,'Fatores PF (não CMED)'!$B$3:$P$15,MATCH("NEUTRA - POSITIVA",'Fatores PF (não CMED)'!$B$3:$B$15,0),0),"")))</f>
        <v>55.168781639999999</v>
      </c>
      <c r="JP25" s="100">
        <f>VLOOKUP($C25,'Preços 18%'!$B:$G,6,0)*IF($M25="Positiva",HLOOKUP(JP$5,'Fatores PF (não CMED)'!$B$3:$P$15,MATCH("POSITIVA - POSITIVA",'Fatores PF (não CMED)'!$B$3:$B$15,0),0),IF($M25="Negativa",HLOOKUP(JP$5,'Fatores PF (não CMED)'!$B$3:$P$15,MATCH("NEGATIVA - POSITIVA",'Fatores PF (não CMED)'!$B$3:$B$15,0),0),IF($M25="Neutra",HLOOKUP(JP$5,'Fatores PF (não CMED)'!$B$3:$P$15,MATCH("NEUTRA - POSITIVA",'Fatores PF (não CMED)'!$B$3:$B$15,0),0),"")))</f>
        <v>55.5135912</v>
      </c>
      <c r="JQ25" s="100">
        <f>VLOOKUP($C25,'Preços 18%'!$B:$G,6,0)*IF($M25="Positiva",HLOOKUP(JQ$5,'Fatores PF (não CMED)'!$B$3:$P$15,MATCH("POSITIVA - POSITIVA",'Fatores PF (não CMED)'!$B$3:$B$15,0),0),IF($M25="Negativa",HLOOKUP(JQ$5,'Fatores PF (não CMED)'!$B$3:$P$15,MATCH("NEGATIVA - POSITIVA",'Fatores PF (não CMED)'!$B$3:$B$15,0),0),IF($M25="Neutra",HLOOKUP(JQ$5,'Fatores PF (não CMED)'!$B$3:$P$15,MATCH("NEUTRA - POSITIVA",'Fatores PF (não CMED)'!$B$3:$B$15,0),0),"")))</f>
        <v>56.216299620000001</v>
      </c>
      <c r="JR25" s="100">
        <f>VLOOKUP($C25,'Preços 18%'!$B:$G,6,0)*IF($M25="Positiva",HLOOKUP(JR$5,'Fatores PF (não CMED)'!$B$3:$P$15,MATCH("POSITIVA - POSITIVA",'Fatores PF (não CMED)'!$B$3:$B$15,0),0),IF($M25="Negativa",HLOOKUP(JR$5,'Fatores PF (não CMED)'!$B$3:$P$15,MATCH("NEGATIVA - POSITIVA",'Fatores PF (não CMED)'!$B$3:$B$15,0),0),IF($M25="Neutra",HLOOKUP(JR$5,'Fatores PF (não CMED)'!$B$3:$P$15,MATCH("NEUTRA - POSITIVA",'Fatores PF (não CMED)'!$B$3:$B$15,0),0),"")))</f>
        <v>56.93702141</v>
      </c>
      <c r="JS25" s="100" t="s">
        <v>369</v>
      </c>
      <c r="JT25" s="100" t="s">
        <v>369</v>
      </c>
      <c r="JU25" s="100" t="s">
        <v>369</v>
      </c>
      <c r="JV25" s="100" t="s">
        <v>369</v>
      </c>
      <c r="JW25" s="100" t="s">
        <v>369</v>
      </c>
      <c r="JX25" s="100" t="s">
        <v>369</v>
      </c>
      <c r="JY25" s="100" t="s">
        <v>369</v>
      </c>
      <c r="JZ25" s="100" t="s">
        <v>369</v>
      </c>
      <c r="KA25" s="100" t="s">
        <v>369</v>
      </c>
      <c r="KB25" s="100" t="s">
        <v>369</v>
      </c>
      <c r="KC25" s="100" t="s">
        <v>369</v>
      </c>
      <c r="KD25" s="100" t="s">
        <v>369</v>
      </c>
      <c r="KE25" s="100" t="s">
        <v>369</v>
      </c>
      <c r="KF25" s="100" t="s">
        <v>369</v>
      </c>
      <c r="KG25" s="100" t="s">
        <v>369</v>
      </c>
      <c r="KH25" s="100" t="s">
        <v>369</v>
      </c>
      <c r="KI25" s="100" t="s">
        <v>369</v>
      </c>
      <c r="KJ25" s="100" t="s">
        <v>369</v>
      </c>
      <c r="KK25" s="100" t="s">
        <v>369</v>
      </c>
      <c r="KL25" s="100" t="s">
        <v>369</v>
      </c>
      <c r="KM25" s="100" t="s">
        <v>369</v>
      </c>
      <c r="KN25" s="100" t="s">
        <v>369</v>
      </c>
      <c r="KO25" s="132" t="str">
        <f>IF(HLOOKUP(VLOOKUP(LEFT(KO$5,2),'%ICMS'!$B:$K,9,0),$IG$4:$IR$34,MATCH($C25,$C$4:$C$34,0),0)=FD25,"",FD25)</f>
        <v/>
      </c>
      <c r="KP25" s="132">
        <f>IF(HLOOKUP(VLOOKUP(LEFT(KP$5,2),'%ICMS'!$B:$K,9,0),$IG$4:$IR$34,MATCH($C25,$C$4:$C$34,0),0)=FE25,"",FE25)</f>
        <v>0.17187499999999989</v>
      </c>
      <c r="KQ25" s="132" t="str">
        <f>IF(HLOOKUP(VLOOKUP(LEFT(KQ$5,2),'%ICMS'!$B:$K,9,0),$IG$4:$IR$34,MATCH($C25,$C$4:$C$34,0),0)=FF25,"",FF25)</f>
        <v/>
      </c>
      <c r="KR25" s="132" t="str">
        <f>IF(HLOOKUP(VLOOKUP(LEFT(KR$5,2),'%ICMS'!$B:$K,9,0),$IG$4:$IR$34,MATCH($C25,$C$4:$C$34,0),0)=FG25,"",FG25)</f>
        <v/>
      </c>
      <c r="KS25" s="132" t="str">
        <f>IF(HLOOKUP(VLOOKUP(LEFT(KS$5,2),'%ICMS'!$B:$K,9,0),$IG$4:$IR$34,MATCH($C25,$C$4:$C$34,0),0)=FH25,"",FH25)</f>
        <v/>
      </c>
      <c r="KT25" s="132" t="str">
        <f>IF(HLOOKUP(VLOOKUP(LEFT(KT$5,2),'%ICMS'!$B:$K,9,0),$IG$4:$IR$34,MATCH($C25,$C$4:$C$34,0),0)=FI25,"",FI25)</f>
        <v/>
      </c>
      <c r="KU25" s="132" t="str">
        <f>IF(HLOOKUP(VLOOKUP(LEFT(KU$5,2),'%ICMS'!$B:$K,9,0),$IG$4:$IR$34,MATCH($C25,$C$4:$C$34,0),0)=FJ25,"",FJ25)</f>
        <v/>
      </c>
      <c r="KV25" s="132" t="str">
        <f>IF(HLOOKUP(VLOOKUP(LEFT(KV$5,2),'%ICMS'!$B:$K,9,0),$IG$4:$IR$34,MATCH($C25,$C$4:$C$34,0),0)=FK25,"",FK25)</f>
        <v/>
      </c>
      <c r="KW25" s="132" t="str">
        <f>IF(HLOOKUP(VLOOKUP(LEFT(KW$5,2),'%ICMS'!$B:$K,9,0),$IG$4:$IR$34,MATCH($C25,$C$4:$C$34,0),0)=FL25,"",FL25)</f>
        <v/>
      </c>
      <c r="KX25" s="132" t="str">
        <f>IF(HLOOKUP(VLOOKUP(LEFT(KX$5,2),'%ICMS'!$B:$K,9,0),$IG$4:$IR$34,MATCH($C25,$C$4:$C$34,0),0)=FM25,"",FM25)</f>
        <v/>
      </c>
      <c r="KY25" s="132" t="str">
        <f>IF(HLOOKUP(VLOOKUP(LEFT(KY$5,2),'%ICMS'!$B:$K,9,0),$IG$4:$IR$34,MATCH($C25,$C$4:$C$34,0),0)=FN25,"",FN25)</f>
        <v/>
      </c>
      <c r="KZ25" s="132" t="str">
        <f>IF(HLOOKUP(VLOOKUP(LEFT(KZ$5,2),'%ICMS'!$B:$K,9,0),$IG$4:$IR$34,MATCH($C25,$C$4:$C$34,0),0)=FO25,"",FO25)</f>
        <v/>
      </c>
      <c r="LA25" s="132" t="str">
        <f>IF(HLOOKUP(VLOOKUP(LEFT(LA$5,2),'%ICMS'!$B:$K,9,0),$IG$4:$IR$34,MATCH($C25,$C$4:$C$34,0),0)=FP25,"",FP25)</f>
        <v/>
      </c>
      <c r="LB25" s="132" t="str">
        <f>IF(HLOOKUP(VLOOKUP(LEFT(LB$5,2),'%ICMS'!$B:$K,9,0),$IG$4:$IR$34,MATCH($C25,$C$4:$C$34,0),0)=FQ25,"",FQ25)</f>
        <v/>
      </c>
      <c r="LC25" s="132" t="str">
        <f>IF(HLOOKUP(VLOOKUP(LEFT(LC$5,2),'%ICMS'!$B:$K,9,0),$IG$4:$IR$34,MATCH($C25,$C$4:$C$34,0),0)=FR25,"",FR25)</f>
        <v/>
      </c>
      <c r="LD25" s="132" t="str">
        <f>IF(HLOOKUP(VLOOKUP(LEFT(LD$5,2),'%ICMS'!$B:$K,9,0),$IG$4:$IR$34,MATCH($C25,$C$4:$C$34,0),0)=FS25,"",FS25)</f>
        <v/>
      </c>
      <c r="LE25" s="132" t="str">
        <f>IF(HLOOKUP(VLOOKUP(LEFT(LE$5,2),'%ICMS'!$B:$K,9,0),$IG$4:$IR$34,MATCH($C25,$C$4:$C$34,0),0)=FT25,"",FT25)</f>
        <v/>
      </c>
      <c r="LF25" s="132" t="str">
        <f>IF(HLOOKUP(VLOOKUP(LEFT(LF$5,2),'%ICMS'!$B:$K,9,0),$IG$4:$IR$34,MATCH($C25,$C$4:$C$34,0),0)=FU25,"",FU25)</f>
        <v/>
      </c>
      <c r="LG25" s="132" t="str">
        <f>IF(HLOOKUP(VLOOKUP(LEFT(LG$5,2),'%ICMS'!$B:$K,9,0),$IG$4:$IR$34,MATCH($C25,$C$4:$C$34,0),0)=FV25,"",FV25)</f>
        <v/>
      </c>
      <c r="LH25" s="132" t="str">
        <f>IF(HLOOKUP(VLOOKUP(LEFT(LH$5,2),'%ICMS'!$B:$K,9,0),$IG$4:$IR$34,MATCH($C25,$C$4:$C$34,0),0)=FW25,"",FW25)</f>
        <v/>
      </c>
      <c r="LI25" s="132" t="str">
        <f>IF(HLOOKUP(VLOOKUP(LEFT(LI$5,2),'%ICMS'!$B:$K,9,0),$IG$4:$IR$34,MATCH($C25,$C$4:$C$34,0),0)=FX25,"",FX25)</f>
        <v/>
      </c>
      <c r="LJ25" s="132" t="str">
        <f>IF(HLOOKUP(VLOOKUP(LEFT(LJ$5,2),'%ICMS'!$B:$K,9,0),$IG$4:$IR$34,MATCH($C25,$C$4:$C$34,0),0)=FY25,"",FY25)</f>
        <v/>
      </c>
      <c r="LK25" s="132" t="str">
        <f>IF(HLOOKUP(VLOOKUP(LEFT(LK$5,2),'%ICMS'!$B:$K,9,0),$IG$4:$IR$34,MATCH($C25,$C$4:$C$34,0),0)=FZ25,"",FZ25)</f>
        <v/>
      </c>
      <c r="LL25" s="132" t="str">
        <f>IF(HLOOKUP(VLOOKUP(LEFT(LL$5,2),'%ICMS'!$B:$K,9,0),$IG$4:$IR$34,MATCH($C25,$C$4:$C$34,0),0)=GA25,"",GA25)</f>
        <v/>
      </c>
      <c r="LM25" s="132" t="str">
        <f>IF(HLOOKUP(VLOOKUP(LEFT(LM$5,2),'%ICMS'!$B:$K,9,0),$IG$4:$IR$34,MATCH($C25,$C$4:$C$34,0),0)=GB25,"",GB25)</f>
        <v/>
      </c>
      <c r="LN25" s="132" t="str">
        <f>IF(HLOOKUP(VLOOKUP(LEFT(LN$5,2),'%ICMS'!$B:$K,9,0),$IG$4:$IR$34,MATCH($C25,$C$4:$C$34,0),0)=GC25,"",GC25)</f>
        <v/>
      </c>
      <c r="LO25" s="132" t="str">
        <f>IFERROR(IF(AND(VLOOKUP(LEFT(LO$5,2),'%ICMS'!$B$2:$I$29,8,0)=AY25,HLOOKUP(AY25,$IG$5:$IO$34,MATCH($C25,$C$5:$C$34,0),0)=GD25),"",GD25),GD25)</f>
        <v/>
      </c>
      <c r="LP25" s="100" t="str">
        <f>IF(VLOOKUP(LEFT($LP$5,2),'%ICMS'!$B$2:$I$29,8,0)=Y25,"",GE25)</f>
        <v/>
      </c>
      <c r="LQ25" s="100" t="str">
        <f>IF(VLOOKUP(LEFT($LQ$5,2),'%ICMS'!$B$2:$I$29,8,0)=Z25,"",GF25)</f>
        <v/>
      </c>
      <c r="LR25" s="100" t="str">
        <f>IF(VLOOKUP(LEFT($LR$5,2),'%ICMS'!$B$2:$I$29,8,0)=AA25,"",GG25)</f>
        <v/>
      </c>
      <c r="LS25" s="100" t="str">
        <f>IF(VLOOKUP(LEFT($LS$5,2),'%ICMS'!$B$2:$I$29,8,0)=AB25,"",GH25)</f>
        <v/>
      </c>
      <c r="LT25" s="100" t="str">
        <f>IF(VLOOKUP(LEFT($LT$5,2),'%ICMS'!$B$2:$I$29,8,0)=AC25,"",GI25)</f>
        <v/>
      </c>
      <c r="LU25" s="100" t="str">
        <f>IF(VLOOKUP(LEFT($LU$5,2),'%ICMS'!$B$2:$I$29,8,0)=AD25,"",GJ25)</f>
        <v/>
      </c>
      <c r="LV25" s="100" t="str">
        <f>IF(VLOOKUP(LEFT($LV$5,2),'%ICMS'!$B$2:$I$29,8,0)=AE25,"",GK25)</f>
        <v/>
      </c>
      <c r="LW25" s="100" t="str">
        <f>IF(VLOOKUP(LEFT($LW$5,2),'%ICMS'!$B$2:$I$29,8,0)=AF25,"",GL25)</f>
        <v/>
      </c>
      <c r="LX25" s="100" t="str">
        <f>IF(VLOOKUP(LEFT($LX$5,2),'%ICMS'!$B$2:$I$29,8,0)=AG25,"",GM25)</f>
        <v/>
      </c>
      <c r="LY25" s="100" t="str">
        <f>IF(VLOOKUP(LEFT($LY$5,2),'%ICMS'!$B$2:$I$29,8,0)=AH25,"",GN25)</f>
        <v/>
      </c>
      <c r="LZ25" s="100" t="str">
        <f>IF(VLOOKUP(LEFT($LZ$5,2),'%ICMS'!$B$2:$I$29,8,0)=AI25,"",GO25)</f>
        <v/>
      </c>
      <c r="MA25" s="100" t="str">
        <f>IF(VLOOKUP(LEFT($MA$5,2),'%ICMS'!$B$2:$I$29,8,0)=AJ25,"",GP25)</f>
        <v/>
      </c>
      <c r="MB25" s="100" t="str">
        <f>IF(VLOOKUP(LEFT($MB$5,2),'%ICMS'!$B$2:$I$29,8,0)=AK25,"",GQ25)</f>
        <v/>
      </c>
      <c r="MC25" s="100" t="str">
        <f>IF(VLOOKUP(LEFT($MC$5,2),'%ICMS'!$B$2:$I$29,8,0)=AL25,"",GR25)</f>
        <v/>
      </c>
      <c r="MD25" s="100" t="str">
        <f>IF(VLOOKUP(LEFT($MD$5,2),'%ICMS'!$B$2:$I$29,8,0)=AM25,"",GS25)</f>
        <v/>
      </c>
      <c r="ME25" s="100" t="str">
        <f>IF(VLOOKUP(LEFT($ME$5,2),'%ICMS'!$B$2:$I$29,8,0)=AN25,"",GT25)</f>
        <v/>
      </c>
      <c r="MF25" s="100" t="str">
        <f>IF(VLOOKUP(LEFT($MF$5,2),'%ICMS'!$B$2:$I$29,8,0)=AO25,"",GU25)</f>
        <v/>
      </c>
      <c r="MG25" s="100" t="str">
        <f>IF(VLOOKUP(LEFT($MG$5,2),'%ICMS'!$B$2:$I$29,8,0)=AP25,"",GV25)</f>
        <v/>
      </c>
      <c r="MH25" s="100" t="str">
        <f>IF(VLOOKUP(LEFT($MH$5,2),'%ICMS'!$B$2:$I$29,8,0)=AQ25,"",GW25)</f>
        <v/>
      </c>
      <c r="MI25" s="100" t="str">
        <f>IF(VLOOKUP(LEFT($MI$5,2),'%ICMS'!$B$2:$I$29,8,0)=AR25,"",GX25)</f>
        <v/>
      </c>
      <c r="MJ25" s="100" t="str">
        <f>IF(VLOOKUP(LEFT($MJ$5,2),'%ICMS'!$B$2:$I$29,8,0)=AS25,"",GY25)</f>
        <v/>
      </c>
      <c r="MK25" s="100" t="str">
        <f>IF(VLOOKUP(LEFT($MK$5,2),'%ICMS'!$B$2:$I$29,8,0)=AT25,"",GZ25)</f>
        <v/>
      </c>
      <c r="ML25" s="100" t="str">
        <f>IF(VLOOKUP(LEFT($ML$5,2),'%ICMS'!$B$2:$I$29,8,0)=AU25,"",HA25)</f>
        <v/>
      </c>
      <c r="MM25" s="100" t="str">
        <f>IF(VLOOKUP(LEFT($MM$5,2),'%ICMS'!$B$2:$I$29,8,0)=AV25,"",HB25)</f>
        <v/>
      </c>
      <c r="MN25" s="100" t="str">
        <f>IF(VLOOKUP(LEFT($MN$5,2),'%ICMS'!$B$2:$I$29,8,0)=AW25,"",HC25)</f>
        <v/>
      </c>
      <c r="MO25" s="100" t="str">
        <f>IF(VLOOKUP(LEFT($MO$5,2),'%ICMS'!$B$2:$I$29,8,0)=AX25,"",HD25)</f>
        <v/>
      </c>
      <c r="MP25" s="100" t="str">
        <f>IF(VLOOKUP(LEFT($MP$5,2),'%ICMS'!$B$2:$I$29,8,0)=AY25,"",HE25)</f>
        <v/>
      </c>
      <c r="MQ25" s="100" t="str">
        <f>IF(VLOOKUP(LEFT($MQ$5,2),'%ICMS'!$B$2:$I$29,8,0)=Y25,"",HF25)</f>
        <v/>
      </c>
      <c r="MR25" s="100" t="str">
        <f>IF(VLOOKUP(LEFT($MR$5,2),'%ICMS'!$B$2:$I$29,8,0)=Z25,"",HG25)</f>
        <v/>
      </c>
      <c r="MS25" s="100" t="str">
        <f>IF(VLOOKUP(LEFT($MS$5,2),'%ICMS'!$B$2:$I$29,8,0)=AA25,"",HH25)</f>
        <v/>
      </c>
      <c r="MT25" s="100" t="str">
        <f>IF(VLOOKUP(LEFT($MT$5,2),'%ICMS'!$B$2:$I$29,8,0)=AB25,"",HI25)</f>
        <v/>
      </c>
      <c r="MU25" s="100" t="str">
        <f>IF(VLOOKUP(LEFT($MU$5,2),'%ICMS'!$B$2:$I$29,8,0)=AC25,"",HJ25)</f>
        <v/>
      </c>
      <c r="MV25" s="100" t="str">
        <f>IF(VLOOKUP(LEFT($MV$5,2),'%ICMS'!$B$2:$I$29,8,0)=AD25,"",HK25)</f>
        <v/>
      </c>
      <c r="MW25" s="100" t="str">
        <f>IF(VLOOKUP(LEFT($MW$5,2),'%ICMS'!$B$2:$I$29,8,0)=AE25,"",HL25)</f>
        <v/>
      </c>
      <c r="MX25" s="100" t="str">
        <f>IF(VLOOKUP(LEFT($MX$5,2),'%ICMS'!$B$2:$I$29,8,0)=AF25,"",HM25)</f>
        <v/>
      </c>
      <c r="MY25" s="100" t="str">
        <f>IF(VLOOKUP(LEFT($MY$5,2),'%ICMS'!$B$2:$I$29,8,0)=AG25,"",HN25)</f>
        <v/>
      </c>
      <c r="MZ25" s="100" t="str">
        <f>IF(VLOOKUP(LEFT($MZ$5,2),'%ICMS'!$B$2:$I$29,8,0)=AH25,"",HO25)</f>
        <v/>
      </c>
      <c r="NA25" s="100" t="str">
        <f>IF(VLOOKUP(LEFT($NA$5,2),'%ICMS'!$B$2:$I$29,8,0)=AI25,"",HP25)</f>
        <v/>
      </c>
      <c r="NB25" s="100" t="str">
        <f>IF(VLOOKUP(LEFT($NB$5,2),'%ICMS'!$B$2:$I$29,8,0)=AJ25,"",HQ25)</f>
        <v/>
      </c>
      <c r="NC25" s="100" t="str">
        <f>IF(VLOOKUP(LEFT($NC$5,2),'%ICMS'!$B$2:$I$29,8,0)=AK25,"",HR25)</f>
        <v/>
      </c>
      <c r="ND25" s="100" t="str">
        <f>IF(VLOOKUP(LEFT($ND$5,2),'%ICMS'!$B$2:$I$29,8,0)=AL25,"",HS25)</f>
        <v/>
      </c>
      <c r="NE25" s="100" t="str">
        <f>IF(VLOOKUP(LEFT($NE$5,2),'%ICMS'!$B$2:$I$29,8,0)=AM25,"",HT25)</f>
        <v/>
      </c>
      <c r="NF25" s="100" t="str">
        <f>IF(VLOOKUP(LEFT($NF$5,2),'%ICMS'!$B$2:$I$29,8,0)=AN25,"",HU25)</f>
        <v/>
      </c>
      <c r="NG25" s="100" t="str">
        <f>IF(VLOOKUP(LEFT($NG$5,2),'%ICMS'!$B$2:$I$29,8,0)=AO25,"",HV25)</f>
        <v/>
      </c>
      <c r="NH25" s="100" t="str">
        <f>IF(VLOOKUP(LEFT($NH$5,2),'%ICMS'!$B$2:$I$29,8,0)=AP25,"",HW25)</f>
        <v/>
      </c>
      <c r="NI25" s="100" t="str">
        <f>IF(VLOOKUP(LEFT($NI$5,2),'%ICMS'!$B$2:$I$29,8,0)=AQ25,"",HX25)</f>
        <v/>
      </c>
      <c r="NJ25" s="100" t="str">
        <f>IF(VLOOKUP(LEFT($NJ$5,2),'%ICMS'!$B$2:$I$29,8,0)=AR25,"",HY25)</f>
        <v/>
      </c>
      <c r="NK25" s="100" t="str">
        <f>IF(VLOOKUP(LEFT($NK$5,2),'%ICMS'!$B$2:$I$29,8,0)=AS25,"",HZ25)</f>
        <v/>
      </c>
      <c r="NL25" s="100" t="str">
        <f>IF(VLOOKUP(LEFT($NL$5,2),'%ICMS'!$B$2:$I$29,8,0)=AT25,"",IA25)</f>
        <v/>
      </c>
      <c r="NM25" s="100" t="str">
        <f>IF(VLOOKUP(LEFT($NM$5,2),'%ICMS'!$B$2:$I$29,8,0)=AU25,"",IB25)</f>
        <v/>
      </c>
      <c r="NN25" s="100" t="str">
        <f>IF(VLOOKUP(LEFT($NN$5,2),'%ICMS'!$B$2:$I$29,8,0)=AV25,"",IC25)</f>
        <v/>
      </c>
      <c r="NO25" s="100" t="str">
        <f>IF(FB25="PMPF",U25,IF(VLOOKUP(LEFT($NO$5,2),'%ICMS'!$B$2:$I$29,8,0)=AW25,"",ID25))</f>
        <v/>
      </c>
      <c r="NP25" s="100" t="str">
        <f>IF(VLOOKUP(LEFT($NP$5,2),'%ICMS'!$B$2:$I$29,8,0)=AX25,"",IE25)</f>
        <v/>
      </c>
      <c r="NQ25" s="100" t="str">
        <f>IF(VLOOKUP(LEFT($NQ$5,2),'%ICMS'!$B$2:$I$29,8,0)=AY25,"",IF25)</f>
        <v/>
      </c>
      <c r="NT25" s="131">
        <v>0.08</v>
      </c>
      <c r="NU25" s="100">
        <f t="shared" si="18"/>
        <v>49.074048980212517</v>
      </c>
      <c r="NV25" s="100">
        <f t="shared" si="19"/>
        <v>49.218792105950492</v>
      </c>
      <c r="NW25" s="100">
        <f t="shared" si="20"/>
        <v>49.169843256</v>
      </c>
      <c r="NX25" s="100">
        <f t="shared" si="21"/>
        <v>48.980991666666668</v>
      </c>
      <c r="NY25" s="100">
        <f t="shared" si="22"/>
        <v>49.218792105950492</v>
      </c>
      <c r="NZ25" s="100">
        <f t="shared" si="23"/>
        <v>49.169843256</v>
      </c>
      <c r="OA25" s="100">
        <f t="shared" si="24"/>
        <v>48.890570366733336</v>
      </c>
      <c r="OB25" s="100">
        <f t="shared" si="25"/>
        <v>48.890570366733336</v>
      </c>
      <c r="OC25" s="100">
        <f t="shared" si="26"/>
        <v>49.074048980212517</v>
      </c>
      <c r="OD25" s="100">
        <f t="shared" si="27"/>
        <v>49.474875965579173</v>
      </c>
      <c r="OE25" s="100">
        <f t="shared" si="28"/>
        <v>57.343599999999995</v>
      </c>
      <c r="OF25" s="100">
        <f t="shared" si="29"/>
        <v>48.890570366733336</v>
      </c>
      <c r="OG25" s="100">
        <f t="shared" si="30"/>
        <v>48.890570366733336</v>
      </c>
      <c r="OH25" s="100">
        <f t="shared" si="31"/>
        <v>49.074048980212517</v>
      </c>
      <c r="OI25" s="100">
        <f t="shared" si="32"/>
        <v>49.169843256</v>
      </c>
      <c r="OJ25" s="100">
        <f t="shared" si="33"/>
        <v>49.218792105950492</v>
      </c>
      <c r="OK25" s="100">
        <f t="shared" si="34"/>
        <v>49.422093869760424</v>
      </c>
      <c r="OL25" s="100">
        <f t="shared" si="35"/>
        <v>49.12156621675625</v>
      </c>
      <c r="OM25" s="100">
        <f t="shared" si="36"/>
        <v>49.370122946949998</v>
      </c>
      <c r="ON25" s="100">
        <f t="shared" si="37"/>
        <v>49.169843256</v>
      </c>
      <c r="OO25" s="100">
        <f t="shared" si="38"/>
        <v>49.12156621675625</v>
      </c>
      <c r="OP25" s="100">
        <f t="shared" si="39"/>
        <v>49.169843256</v>
      </c>
      <c r="OQ25" s="100">
        <f t="shared" si="40"/>
        <v>48.890570366733336</v>
      </c>
      <c r="OR25" s="100">
        <f t="shared" si="41"/>
        <v>48.890570366733336</v>
      </c>
      <c r="OS25" s="100">
        <f t="shared" si="42"/>
        <v>49.169843256</v>
      </c>
      <c r="OT25" s="100">
        <f t="shared" si="43"/>
        <v>48.980991666666668</v>
      </c>
      <c r="OU25" s="100">
        <f t="shared" si="44"/>
        <v>49.169843256</v>
      </c>
      <c r="OV25" s="100">
        <f t="shared" si="104"/>
        <v>0</v>
      </c>
      <c r="OW25" s="100">
        <f t="shared" si="45"/>
        <v>0</v>
      </c>
      <c r="OX25" s="100">
        <f t="shared" si="46"/>
        <v>0</v>
      </c>
      <c r="OY25" s="100">
        <f t="shared" si="47"/>
        <v>0</v>
      </c>
      <c r="OZ25" s="100">
        <f t="shared" si="48"/>
        <v>0</v>
      </c>
      <c r="PA25" s="100">
        <f t="shared" si="49"/>
        <v>0</v>
      </c>
      <c r="PB25" s="100">
        <f t="shared" si="50"/>
        <v>0</v>
      </c>
      <c r="PC25" s="100">
        <f t="shared" si="51"/>
        <v>0</v>
      </c>
      <c r="PD25" s="100">
        <f t="shared" si="52"/>
        <v>0</v>
      </c>
      <c r="PE25" s="100">
        <f t="shared" si="53"/>
        <v>0</v>
      </c>
      <c r="PF25" s="100">
        <f t="shared" si="54"/>
        <v>0</v>
      </c>
      <c r="PG25" s="100">
        <f t="shared" si="55"/>
        <v>0</v>
      </c>
      <c r="PH25" s="100">
        <f t="shared" si="56"/>
        <v>0</v>
      </c>
      <c r="PI25" s="100">
        <f t="shared" si="57"/>
        <v>0</v>
      </c>
      <c r="PJ25" s="100">
        <f t="shared" si="58"/>
        <v>0</v>
      </c>
      <c r="PK25" s="100">
        <f t="shared" si="59"/>
        <v>0</v>
      </c>
      <c r="PL25" s="100">
        <f t="shared" si="60"/>
        <v>0</v>
      </c>
      <c r="PM25" s="100">
        <f t="shared" si="61"/>
        <v>0</v>
      </c>
      <c r="PN25" s="100">
        <f t="shared" si="62"/>
        <v>0</v>
      </c>
      <c r="PO25" s="100">
        <f t="shared" si="63"/>
        <v>0</v>
      </c>
      <c r="PP25" s="100">
        <f t="shared" si="64"/>
        <v>0</v>
      </c>
      <c r="PQ25" s="100">
        <f t="shared" si="65"/>
        <v>0</v>
      </c>
      <c r="PR25" s="100">
        <f t="shared" si="66"/>
        <v>0</v>
      </c>
      <c r="PS25" s="100">
        <f t="shared" si="67"/>
        <v>0</v>
      </c>
      <c r="PT25" s="100">
        <f t="shared" si="68"/>
        <v>0</v>
      </c>
      <c r="PU25" s="100">
        <f t="shared" si="69"/>
        <v>0</v>
      </c>
      <c r="PV25" s="100">
        <f t="shared" si="70"/>
        <v>0</v>
      </c>
      <c r="PW25" s="100">
        <f t="shared" si="71"/>
        <v>0</v>
      </c>
      <c r="PX25" s="100">
        <f t="shared" si="72"/>
        <v>0</v>
      </c>
      <c r="PY25" s="100">
        <f t="shared" si="73"/>
        <v>0</v>
      </c>
      <c r="PZ25" s="100">
        <f t="shared" si="74"/>
        <v>0</v>
      </c>
      <c r="QA25" s="100">
        <f t="shared" si="75"/>
        <v>0</v>
      </c>
      <c r="QB25" s="100">
        <f t="shared" si="76"/>
        <v>0</v>
      </c>
      <c r="QC25" s="100">
        <f t="shared" si="77"/>
        <v>0</v>
      </c>
      <c r="QD25" s="100">
        <f t="shared" si="78"/>
        <v>0</v>
      </c>
      <c r="QE25" s="100">
        <f t="shared" si="79"/>
        <v>0</v>
      </c>
      <c r="QF25" s="100">
        <f t="shared" si="80"/>
        <v>0</v>
      </c>
      <c r="QG25" s="100">
        <f t="shared" si="81"/>
        <v>3.4062098400000025</v>
      </c>
      <c r="QH25" s="100">
        <f t="shared" si="82"/>
        <v>9.556162664742029</v>
      </c>
      <c r="QI25" s="100">
        <f t="shared" si="83"/>
        <v>0</v>
      </c>
      <c r="QJ25" s="100">
        <f t="shared" si="84"/>
        <v>0</v>
      </c>
      <c r="QK25" s="100">
        <f t="shared" si="85"/>
        <v>0</v>
      </c>
      <c r="QL25" s="100">
        <f t="shared" si="86"/>
        <v>0</v>
      </c>
      <c r="QM25" s="100">
        <f t="shared" si="87"/>
        <v>0</v>
      </c>
      <c r="QN25" s="100">
        <f t="shared" si="88"/>
        <v>0</v>
      </c>
      <c r="QO25" s="100">
        <f t="shared" si="89"/>
        <v>0</v>
      </c>
      <c r="QP25" s="100">
        <f t="shared" si="90"/>
        <v>0</v>
      </c>
      <c r="QQ25" s="100">
        <f t="shared" si="91"/>
        <v>0</v>
      </c>
      <c r="QR25" s="100">
        <f t="shared" si="92"/>
        <v>0</v>
      </c>
      <c r="QS25" s="100">
        <f t="shared" si="93"/>
        <v>0</v>
      </c>
      <c r="QT25" s="100">
        <f t="shared" si="94"/>
        <v>0</v>
      </c>
      <c r="QU25" s="100">
        <f t="shared" si="95"/>
        <v>0</v>
      </c>
      <c r="QV25" s="100">
        <f t="shared" si="96"/>
        <v>0</v>
      </c>
      <c r="QW25" s="100">
        <f t="shared" si="97"/>
        <v>0</v>
      </c>
      <c r="QX25" s="100">
        <f t="shared" si="105"/>
        <v>49.074048980212517</v>
      </c>
      <c r="QY25" s="100">
        <f t="shared" si="232"/>
        <v>49.218792105950492</v>
      </c>
      <c r="QZ25" s="100">
        <f t="shared" si="233"/>
        <v>49.169843256</v>
      </c>
      <c r="RA25" s="100">
        <f t="shared" si="234"/>
        <v>48.980991666666668</v>
      </c>
      <c r="RB25" s="100">
        <f t="shared" si="235"/>
        <v>49.218792105950492</v>
      </c>
      <c r="RC25" s="100">
        <f t="shared" si="236"/>
        <v>49.169843256</v>
      </c>
      <c r="RD25" s="100">
        <f t="shared" si="237"/>
        <v>48.890570366733336</v>
      </c>
      <c r="RE25" s="100">
        <f t="shared" si="238"/>
        <v>48.890570366733336</v>
      </c>
      <c r="RF25" s="100">
        <f t="shared" si="239"/>
        <v>49.074048980212517</v>
      </c>
      <c r="RG25" s="100">
        <f t="shared" si="240"/>
        <v>49.474875965579173</v>
      </c>
      <c r="RH25" s="100">
        <f t="shared" si="241"/>
        <v>60.749809839999998</v>
      </c>
      <c r="RI25" s="100">
        <f t="shared" si="242"/>
        <v>58.446733031475361</v>
      </c>
      <c r="RJ25" s="100">
        <f t="shared" si="243"/>
        <v>48.890570366733336</v>
      </c>
      <c r="RK25" s="100">
        <f t="shared" si="244"/>
        <v>49.074048980212517</v>
      </c>
      <c r="RL25" s="100">
        <f t="shared" si="245"/>
        <v>49.169843256</v>
      </c>
      <c r="RM25" s="100">
        <f t="shared" si="246"/>
        <v>49.218792105950492</v>
      </c>
      <c r="RN25" s="100">
        <f t="shared" si="247"/>
        <v>49.422093869760424</v>
      </c>
      <c r="RO25" s="100">
        <f t="shared" si="248"/>
        <v>49.12156621675625</v>
      </c>
      <c r="RP25" s="100">
        <f t="shared" si="249"/>
        <v>49.370122946949998</v>
      </c>
      <c r="RQ25" s="100">
        <f t="shared" si="250"/>
        <v>49.169843256</v>
      </c>
      <c r="RR25" s="100">
        <f t="shared" si="251"/>
        <v>49.12156621675625</v>
      </c>
      <c r="RS25" s="100">
        <f t="shared" si="252"/>
        <v>49.169843256</v>
      </c>
      <c r="RT25" s="100">
        <f t="shared" si="226"/>
        <v>48.890570366733336</v>
      </c>
      <c r="RU25" s="100">
        <f t="shared" si="227"/>
        <v>48.890570366733336</v>
      </c>
      <c r="RV25" s="100">
        <f t="shared" si="228"/>
        <v>49.169843256</v>
      </c>
      <c r="RW25" s="100">
        <f t="shared" si="229"/>
        <v>48.980991666666668</v>
      </c>
      <c r="RX25" s="100">
        <f t="shared" si="230"/>
        <v>49.169843256</v>
      </c>
      <c r="RY25" s="100">
        <f t="shared" si="106"/>
        <v>51.207703283700013</v>
      </c>
      <c r="RZ25" s="100">
        <f t="shared" si="107"/>
        <v>51.358739588817905</v>
      </c>
      <c r="SA25" s="100">
        <f t="shared" si="108"/>
        <v>51.307662528000002</v>
      </c>
      <c r="SB25" s="100">
        <f t="shared" si="109"/>
        <v>51.110600000000005</v>
      </c>
      <c r="SC25" s="100">
        <f t="shared" si="110"/>
        <v>51.358739588817905</v>
      </c>
      <c r="SD25" s="100">
        <f t="shared" si="111"/>
        <v>51.307662528000002</v>
      </c>
      <c r="SE25" s="100">
        <f t="shared" si="112"/>
        <v>51.016247339200007</v>
      </c>
      <c r="SF25" s="100">
        <f t="shared" si="113"/>
        <v>51.016247339200007</v>
      </c>
      <c r="SG25" s="100">
        <f t="shared" si="114"/>
        <v>51.207703283700013</v>
      </c>
      <c r="SH25" s="100">
        <f t="shared" si="115"/>
        <v>51.625957529300003</v>
      </c>
      <c r="SI25" s="100">
        <f t="shared" si="116"/>
        <v>51.110599999999998</v>
      </c>
      <c r="SJ25" s="100">
        <f t="shared" si="117"/>
        <v>51.016247339200007</v>
      </c>
      <c r="SK25" s="100">
        <f t="shared" si="118"/>
        <v>51.016247339200007</v>
      </c>
      <c r="SL25" s="100">
        <f t="shared" si="119"/>
        <v>51.207703283700013</v>
      </c>
      <c r="SM25" s="100">
        <f t="shared" si="120"/>
        <v>51.307662528000002</v>
      </c>
      <c r="SN25" s="100">
        <f t="shared" si="121"/>
        <v>51.358739588817905</v>
      </c>
      <c r="SO25" s="100">
        <f t="shared" si="122"/>
        <v>51.570880559750009</v>
      </c>
      <c r="SP25" s="100">
        <f t="shared" si="123"/>
        <v>51.257286487049996</v>
      </c>
      <c r="SQ25" s="100">
        <f t="shared" si="124"/>
        <v>51.516650031599994</v>
      </c>
      <c r="SR25" s="100">
        <f t="shared" si="125"/>
        <v>51.307662528000002</v>
      </c>
      <c r="SS25" s="100">
        <f t="shared" si="126"/>
        <v>51.257286487049996</v>
      </c>
      <c r="ST25" s="100">
        <f t="shared" si="127"/>
        <v>51.307662528000002</v>
      </c>
      <c r="SU25" s="100">
        <f t="shared" si="128"/>
        <v>51.016247339200007</v>
      </c>
      <c r="SV25" s="100">
        <f t="shared" si="129"/>
        <v>51.016247339200007</v>
      </c>
      <c r="SW25" s="100">
        <f t="shared" si="130"/>
        <v>51.307662528000002</v>
      </c>
      <c r="SX25" s="100">
        <f t="shared" si="131"/>
        <v>51.110600000000005</v>
      </c>
      <c r="SY25" s="100">
        <f t="shared" si="132"/>
        <v>51.307662528000002</v>
      </c>
    </row>
    <row r="26" spans="1:519" s="112" customFormat="1" ht="15" customHeight="1" x14ac:dyDescent="0.2">
      <c r="A26" s="12" t="s">
        <v>99</v>
      </c>
      <c r="B26" s="12" t="s">
        <v>17</v>
      </c>
      <c r="C26" s="14">
        <v>100354041</v>
      </c>
      <c r="D26" s="133" t="s">
        <v>540</v>
      </c>
      <c r="E26" s="15" t="s">
        <v>175</v>
      </c>
      <c r="F26" s="134" t="s">
        <v>542</v>
      </c>
      <c r="G26" s="15">
        <v>144</v>
      </c>
      <c r="H26" s="15"/>
      <c r="I26" s="134" t="s">
        <v>133</v>
      </c>
      <c r="J26" s="15" t="s">
        <v>133</v>
      </c>
      <c r="K26" s="135" t="s">
        <v>133</v>
      </c>
      <c r="L26" s="15" t="s">
        <v>56</v>
      </c>
      <c r="M26" s="15" t="s">
        <v>19</v>
      </c>
      <c r="N26" s="136" t="s">
        <v>57</v>
      </c>
      <c r="O26" s="128" t="s">
        <v>142</v>
      </c>
      <c r="P26" s="136">
        <v>1</v>
      </c>
      <c r="Q26" s="136" t="s">
        <v>20</v>
      </c>
      <c r="R26" s="136" t="s">
        <v>21</v>
      </c>
      <c r="S26" s="137">
        <v>0.12</v>
      </c>
      <c r="T26" s="138">
        <v>0</v>
      </c>
      <c r="U26" s="168" t="s">
        <v>369</v>
      </c>
      <c r="V26" s="139">
        <v>0.1057</v>
      </c>
      <c r="W26" s="131">
        <v>9.0399999999999994E-2</v>
      </c>
      <c r="X26" s="139"/>
      <c r="Y26" s="139">
        <v>0.19</v>
      </c>
      <c r="Z26" s="139">
        <v>0.20499999999999999</v>
      </c>
      <c r="AA26" s="139">
        <v>0.2</v>
      </c>
      <c r="AB26" s="139">
        <v>0.18</v>
      </c>
      <c r="AC26" s="139">
        <v>0.20499999999999999</v>
      </c>
      <c r="AD26" s="139">
        <v>0.2</v>
      </c>
      <c r="AE26" s="139">
        <v>0.17</v>
      </c>
      <c r="AF26" s="139">
        <v>0.17</v>
      </c>
      <c r="AG26" s="139">
        <v>0.19</v>
      </c>
      <c r="AH26" s="139">
        <v>0.23</v>
      </c>
      <c r="AI26" s="139">
        <v>0.18</v>
      </c>
      <c r="AJ26" s="139">
        <v>0.17</v>
      </c>
      <c r="AK26" s="139">
        <v>0.17</v>
      </c>
      <c r="AL26" s="139">
        <v>0.19</v>
      </c>
      <c r="AM26" s="139">
        <v>0.2</v>
      </c>
      <c r="AN26" s="139">
        <v>0.20499999999999999</v>
      </c>
      <c r="AO26" s="139">
        <v>0.22500000000000001</v>
      </c>
      <c r="AP26" s="139">
        <v>0.19500000000000001</v>
      </c>
      <c r="AQ26" s="139">
        <v>0.22</v>
      </c>
      <c r="AR26" s="139">
        <v>0.2</v>
      </c>
      <c r="AS26" s="139">
        <v>0.19500000000000001</v>
      </c>
      <c r="AT26" s="139">
        <v>0.2</v>
      </c>
      <c r="AU26" s="139">
        <v>0.17</v>
      </c>
      <c r="AV26" s="139">
        <v>0.17</v>
      </c>
      <c r="AW26" s="139">
        <v>0.2</v>
      </c>
      <c r="AX26" s="139">
        <v>0.18</v>
      </c>
      <c r="AY26" s="139">
        <v>0.2</v>
      </c>
      <c r="AZ26" s="139">
        <v>0.04</v>
      </c>
      <c r="BA26" s="139">
        <v>0.04</v>
      </c>
      <c r="BB26" s="139">
        <v>0.04</v>
      </c>
      <c r="BC26" s="139">
        <v>0.04</v>
      </c>
      <c r="BD26" s="139">
        <v>0.04</v>
      </c>
      <c r="BE26" s="139">
        <v>0.04</v>
      </c>
      <c r="BF26" s="139">
        <v>0.04</v>
      </c>
      <c r="BG26" s="139">
        <v>0.04</v>
      </c>
      <c r="BH26" s="139">
        <v>0.04</v>
      </c>
      <c r="BI26" s="139">
        <v>0.04</v>
      </c>
      <c r="BJ26" s="139">
        <v>0.18</v>
      </c>
      <c r="BK26" s="139">
        <v>0.04</v>
      </c>
      <c r="BL26" s="139">
        <v>0.04</v>
      </c>
      <c r="BM26" s="139">
        <v>0.04</v>
      </c>
      <c r="BN26" s="139">
        <v>0.04</v>
      </c>
      <c r="BO26" s="139">
        <v>0.04</v>
      </c>
      <c r="BP26" s="139">
        <v>0.04</v>
      </c>
      <c r="BQ26" s="139">
        <v>0.04</v>
      </c>
      <c r="BR26" s="139">
        <v>0.04</v>
      </c>
      <c r="BS26" s="139">
        <v>0.04</v>
      </c>
      <c r="BT26" s="139">
        <v>0.04</v>
      </c>
      <c r="BU26" s="139">
        <v>0.04</v>
      </c>
      <c r="BV26" s="139">
        <v>0.04</v>
      </c>
      <c r="BW26" s="139">
        <v>0.04</v>
      </c>
      <c r="BX26" s="139">
        <v>0.04</v>
      </c>
      <c r="BY26" s="139">
        <v>0.04</v>
      </c>
      <c r="BZ26" s="139">
        <v>0.04</v>
      </c>
      <c r="CA26" s="131" t="s">
        <v>369</v>
      </c>
      <c r="CB26" s="131" t="s">
        <v>369</v>
      </c>
      <c r="CC26" s="131" t="s">
        <v>369</v>
      </c>
      <c r="CD26" s="131" t="s">
        <v>369</v>
      </c>
      <c r="CE26" s="131" t="s">
        <v>369</v>
      </c>
      <c r="CF26" s="131" t="s">
        <v>369</v>
      </c>
      <c r="CG26" s="131" t="s">
        <v>369</v>
      </c>
      <c r="CH26" s="131" t="s">
        <v>369</v>
      </c>
      <c r="CI26" s="131" t="s">
        <v>369</v>
      </c>
      <c r="CJ26" s="131" t="s">
        <v>369</v>
      </c>
      <c r="CK26" s="131">
        <v>0.18</v>
      </c>
      <c r="CL26" s="131">
        <v>0.17</v>
      </c>
      <c r="CM26" s="131" t="s">
        <v>369</v>
      </c>
      <c r="CN26" s="131" t="s">
        <v>369</v>
      </c>
      <c r="CO26" s="131" t="s">
        <v>369</v>
      </c>
      <c r="CP26" s="131" t="s">
        <v>369</v>
      </c>
      <c r="CQ26" s="131" t="s">
        <v>369</v>
      </c>
      <c r="CR26" s="131" t="s">
        <v>369</v>
      </c>
      <c r="CS26" s="131" t="s">
        <v>369</v>
      </c>
      <c r="CT26" s="131" t="s">
        <v>369</v>
      </c>
      <c r="CU26" s="131" t="s">
        <v>369</v>
      </c>
      <c r="CV26" s="131" t="s">
        <v>369</v>
      </c>
      <c r="CW26" s="131" t="s">
        <v>369</v>
      </c>
      <c r="CX26" s="131" t="s">
        <v>369</v>
      </c>
      <c r="CY26" s="131" t="s">
        <v>369</v>
      </c>
      <c r="CZ26" s="139" t="s">
        <v>369</v>
      </c>
      <c r="DA26" s="131" t="s">
        <v>369</v>
      </c>
      <c r="DB26" s="139" t="s">
        <v>369</v>
      </c>
      <c r="DC26" s="139" t="s">
        <v>369</v>
      </c>
      <c r="DD26" s="139" t="s">
        <v>369</v>
      </c>
      <c r="DE26" s="139" t="s">
        <v>369</v>
      </c>
      <c r="DF26" s="139" t="s">
        <v>369</v>
      </c>
      <c r="DG26" s="139" t="s">
        <v>369</v>
      </c>
      <c r="DH26" s="139" t="s">
        <v>369</v>
      </c>
      <c r="DI26" s="139" t="s">
        <v>369</v>
      </c>
      <c r="DJ26" s="139" t="s">
        <v>369</v>
      </c>
      <c r="DK26" s="139" t="s">
        <v>369</v>
      </c>
      <c r="DL26" s="139">
        <v>0.33</v>
      </c>
      <c r="DM26" s="139">
        <v>0.19750000000000001</v>
      </c>
      <c r="DN26" s="139" t="s">
        <v>369</v>
      </c>
      <c r="DO26" s="139" t="s">
        <v>369</v>
      </c>
      <c r="DP26" s="139" t="s">
        <v>369</v>
      </c>
      <c r="DQ26" s="139" t="s">
        <v>369</v>
      </c>
      <c r="DR26" s="139" t="s">
        <v>369</v>
      </c>
      <c r="DS26" s="139" t="s">
        <v>369</v>
      </c>
      <c r="DT26" s="139" t="s">
        <v>369</v>
      </c>
      <c r="DU26" s="139" t="s">
        <v>369</v>
      </c>
      <c r="DV26" s="139" t="s">
        <v>369</v>
      </c>
      <c r="DW26" s="139" t="s">
        <v>369</v>
      </c>
      <c r="DX26" s="139" t="s">
        <v>369</v>
      </c>
      <c r="DY26" s="139" t="s">
        <v>369</v>
      </c>
      <c r="DZ26" s="139" t="s">
        <v>369</v>
      </c>
      <c r="EA26" s="139" t="s">
        <v>369</v>
      </c>
      <c r="EB26" s="139" t="s">
        <v>369</v>
      </c>
      <c r="EC26" s="139" t="str">
        <f t="shared" si="442"/>
        <v>N/A</v>
      </c>
      <c r="ED26" s="139" t="str">
        <f t="shared" si="443"/>
        <v>N/A</v>
      </c>
      <c r="EE26" s="139" t="str">
        <f t="shared" si="444"/>
        <v>N/A</v>
      </c>
      <c r="EF26" s="139" t="str">
        <f t="shared" si="445"/>
        <v>N/A</v>
      </c>
      <c r="EG26" s="139" t="str">
        <f t="shared" si="446"/>
        <v>N/A</v>
      </c>
      <c r="EH26" s="139" t="str">
        <f t="shared" si="447"/>
        <v>N/A</v>
      </c>
      <c r="EI26" s="139" t="str">
        <f t="shared" si="448"/>
        <v>N/A</v>
      </c>
      <c r="EJ26" s="139" t="str">
        <f t="shared" si="449"/>
        <v>N/A</v>
      </c>
      <c r="EK26" s="139" t="str">
        <f t="shared" si="450"/>
        <v>N/A</v>
      </c>
      <c r="EL26" s="139" t="str">
        <f t="shared" si="451"/>
        <v>N/A</v>
      </c>
      <c r="EM26" s="139">
        <f t="shared" si="452"/>
        <v>0.33000000000000029</v>
      </c>
      <c r="EN26" s="139">
        <f t="shared" si="453"/>
        <v>0.38506024096385549</v>
      </c>
      <c r="EO26" s="139" t="str">
        <f t="shared" si="454"/>
        <v>N/A</v>
      </c>
      <c r="EP26" s="139" t="str">
        <f t="shared" si="455"/>
        <v>N/A</v>
      </c>
      <c r="EQ26" s="139" t="str">
        <f t="shared" si="456"/>
        <v>N/A</v>
      </c>
      <c r="ER26" s="131" t="str">
        <f t="shared" si="441"/>
        <v>N/A</v>
      </c>
      <c r="ES26" s="139" t="str">
        <f t="shared" si="457"/>
        <v>N/A</v>
      </c>
      <c r="ET26" s="139" t="str">
        <f t="shared" si="458"/>
        <v>N/A</v>
      </c>
      <c r="EU26" s="139" t="str">
        <f t="shared" si="459"/>
        <v>N/A</v>
      </c>
      <c r="EV26" s="139" t="str">
        <f t="shared" si="460"/>
        <v>N/A</v>
      </c>
      <c r="EW26" s="139" t="str">
        <f t="shared" si="461"/>
        <v>N/A</v>
      </c>
      <c r="EX26" s="139" t="str">
        <f t="shared" si="462"/>
        <v>N/A</v>
      </c>
      <c r="EY26" s="139" t="str">
        <f t="shared" si="463"/>
        <v>N/A</v>
      </c>
      <c r="EZ26" s="139" t="str">
        <f t="shared" si="464"/>
        <v>N/A</v>
      </c>
      <c r="FA26" s="139" t="str">
        <f t="shared" si="465"/>
        <v>N/A</v>
      </c>
      <c r="FB26" s="139" t="str">
        <f t="shared" si="466"/>
        <v>N/A</v>
      </c>
      <c r="FC26" s="139" t="str">
        <f t="shared" si="467"/>
        <v>N/A</v>
      </c>
      <c r="FD26" s="140">
        <f t="shared" si="468"/>
        <v>0.15624999999999989</v>
      </c>
      <c r="FE26" s="140">
        <f t="shared" si="469"/>
        <v>0.17187499999999989</v>
      </c>
      <c r="FF26" s="140">
        <f t="shared" si="470"/>
        <v>0.16666666666666663</v>
      </c>
      <c r="FG26" s="140">
        <f t="shared" si="471"/>
        <v>0.14583333333333326</v>
      </c>
      <c r="FH26" s="140">
        <f t="shared" si="472"/>
        <v>0.17187499999999989</v>
      </c>
      <c r="FI26" s="140">
        <f t="shared" si="473"/>
        <v>0.16666666666666663</v>
      </c>
      <c r="FJ26" s="140">
        <f t="shared" si="474"/>
        <v>0.13541666666666663</v>
      </c>
      <c r="FK26" s="140">
        <f t="shared" si="475"/>
        <v>0.13541666666666663</v>
      </c>
      <c r="FL26" s="140">
        <f t="shared" si="476"/>
        <v>0.15624999999999989</v>
      </c>
      <c r="FM26" s="140">
        <f t="shared" si="477"/>
        <v>0.19791666666666663</v>
      </c>
      <c r="FN26" s="140">
        <f t="shared" si="478"/>
        <v>0</v>
      </c>
      <c r="FO26" s="140">
        <f t="shared" si="479"/>
        <v>0.13541666666666663</v>
      </c>
      <c r="FP26" s="140">
        <f t="shared" si="480"/>
        <v>0.13541666666666663</v>
      </c>
      <c r="FQ26" s="140">
        <f t="shared" si="481"/>
        <v>0.15624999999999989</v>
      </c>
      <c r="FR26" s="140">
        <f t="shared" si="482"/>
        <v>0.16666666666666663</v>
      </c>
      <c r="FS26" s="140">
        <f t="shared" si="483"/>
        <v>0.17187499999999989</v>
      </c>
      <c r="FT26" s="140">
        <f t="shared" si="484"/>
        <v>0.19270833333333326</v>
      </c>
      <c r="FU26" s="140">
        <f t="shared" si="485"/>
        <v>0.16145833333333337</v>
      </c>
      <c r="FV26" s="140">
        <f t="shared" si="486"/>
        <v>0.18749999999999989</v>
      </c>
      <c r="FW26" s="140">
        <f t="shared" si="487"/>
        <v>0.16666666666666663</v>
      </c>
      <c r="FX26" s="140">
        <f t="shared" si="488"/>
        <v>0.16145833333333337</v>
      </c>
      <c r="FY26" s="140">
        <f t="shared" si="489"/>
        <v>0.16666666666666663</v>
      </c>
      <c r="FZ26" s="140">
        <f t="shared" si="490"/>
        <v>0.13541666666666663</v>
      </c>
      <c r="GA26" s="140">
        <f t="shared" si="491"/>
        <v>0.13541666666666663</v>
      </c>
      <c r="GB26" s="140">
        <f t="shared" si="492"/>
        <v>0.16666666666666663</v>
      </c>
      <c r="GC26" s="140">
        <f t="shared" si="493"/>
        <v>0.14583333333333326</v>
      </c>
      <c r="GD26" s="140">
        <f t="shared" si="494"/>
        <v>0.16666666666666663</v>
      </c>
      <c r="GE26" s="101">
        <f>VLOOKUP($C26,'Preços 18%'!$B:$G,6,0)*IF($M26="Positiva",HLOOKUP(Y26,'Fatores PF (não CMED)'!$B$3:$P$15,MATCH("POSITIVA - POSITIVA",'Fatores PF (não CMED)'!$B$3:$B$15,0),0),IF($M26="Negativa",HLOOKUP(Y26,'Fatores PF (não CMED)'!$B$3:$P$15,MATCH("NEGATIVA - NEGATIVA",'Fatores PF (não CMED)'!$B$3:$B$15,0),0),IF($M26="Neutra",HLOOKUP(Y26,'Fatores PF (não CMED)'!$B$3:$P$15,MATCH("NEUTRA - NEUTRA",'Fatores PF (não CMED)'!$B$3:$B$15,0),0),"")))</f>
        <v>86.223007690000017</v>
      </c>
      <c r="GF26" s="101">
        <f>VLOOKUP($C26,'Preços 18%'!$B:$G,6,0)*IF($M26="Positiva",HLOOKUP(Z26,'Fatores PF (não CMED)'!$B$3:$P$15,MATCH("POSITIVA - POSITIVA",'Fatores PF (não CMED)'!$B$3:$B$15,0),0),IF($M26="Negativa",HLOOKUP(Z26,'Fatores PF (não CMED)'!$B$3:$P$15,MATCH("NEGATIVA - NEGATIVA",'Fatores PF (não CMED)'!$B$3:$B$15,0),0),IF($M26="Neutra",HLOOKUP(Z26,'Fatores PF (não CMED)'!$B$3:$P$15,MATCH("NEUTRA - NEUTRA",'Fatores PF (não CMED)'!$B$3:$B$15,0),0),"")))</f>
        <v>88.108968645188568</v>
      </c>
      <c r="GG26" s="101">
        <f>VLOOKUP($C26,'Preços 18%'!$B:$G,6,0)*IF($M26="Positiva",HLOOKUP(AA26,'Fatores PF (não CMED)'!$B$3:$P$15,MATCH("POSITIVA - POSITIVA",'Fatores PF (não CMED)'!$B$3:$B$15,0),0),IF($M26="Negativa",HLOOKUP(AA26,'Fatores PF (não CMED)'!$B$3:$P$15,MATCH("NEGATIVA - NEGATIVA",'Fatores PF (não CMED)'!$B$3:$B$15,0),0),IF($M26="Neutra",HLOOKUP(AA26,'Fatores PF (não CMED)'!$B$3:$P$15,MATCH("NEUTRA - NEUTRA",'Fatores PF (não CMED)'!$B$3:$B$15,0),0),"")))</f>
        <v>87.471209520000016</v>
      </c>
      <c r="GH26" s="101">
        <f>VLOOKUP($C26,'Preços 18%'!$B:$G,6,0)*IF($M26="Positiva",HLOOKUP(AB26,'Fatores PF (não CMED)'!$B$3:$P$15,MATCH("POSITIVA - POSITIVA",'Fatores PF (não CMED)'!$B$3:$B$15,0),0),IF($M26="Negativa",HLOOKUP(AB26,'Fatores PF (não CMED)'!$B$3:$P$15,MATCH("NEGATIVA - NEGATIVA",'Fatores PF (não CMED)'!$B$3:$B$15,0),0),IF($M26="Neutra",HLOOKUP(AB26,'Fatores PF (não CMED)'!$B$3:$P$15,MATCH("NEUTRA - NEUTRA",'Fatores PF (não CMED)'!$B$3:$B$15,0),0),"")))</f>
        <v>85.01</v>
      </c>
      <c r="GI26" s="101">
        <f>VLOOKUP($C26,'Preços 18%'!$B:$G,6,0)*IF($M26="Positiva",HLOOKUP(AC26,'Fatores PF (não CMED)'!$B$3:$P$15,MATCH("POSITIVA - POSITIVA",'Fatores PF (não CMED)'!$B$3:$B$15,0),0),IF($M26="Negativa",HLOOKUP(AC26,'Fatores PF (não CMED)'!$B$3:$P$15,MATCH("NEGATIVA - NEGATIVA",'Fatores PF (não CMED)'!$B$3:$B$15,0),0),IF($M26="Neutra",HLOOKUP(AC26,'Fatores PF (não CMED)'!$B$3:$P$15,MATCH("NEUTRA - NEUTRA",'Fatores PF (não CMED)'!$B$3:$B$15,0),0),"")))</f>
        <v>88.108968645188568</v>
      </c>
      <c r="GJ26" s="101">
        <f>VLOOKUP($C26,'Preços 18%'!$B:$G,6,0)*IF($M26="Positiva",HLOOKUP(AD26,'Fatores PF (não CMED)'!$B$3:$P$15,MATCH("POSITIVA - POSITIVA",'Fatores PF (não CMED)'!$B$3:$B$15,0),0),IF($M26="Negativa",HLOOKUP(AD26,'Fatores PF (não CMED)'!$B$3:$P$15,MATCH("NEGATIVA - NEGATIVA",'Fatores PF (não CMED)'!$B$3:$B$15,0),0),IF($M26="Neutra",HLOOKUP(AD26,'Fatores PF (não CMED)'!$B$3:$P$15,MATCH("NEUTRA - NEUTRA",'Fatores PF (não CMED)'!$B$3:$B$15,0),0),"")))</f>
        <v>87.471209520000016</v>
      </c>
      <c r="GK26" s="101">
        <f>VLOOKUP($C26,'Preços 18%'!$B:$G,6,0)*IF($M26="Positiva",HLOOKUP(AE26,'Fatores PF (não CMED)'!$B$3:$P$15,MATCH("POSITIVA - POSITIVA",'Fatores PF (não CMED)'!$B$3:$B$15,0),0),IF($M26="Negativa",HLOOKUP(AE26,'Fatores PF (não CMED)'!$B$3:$P$15,MATCH("NEGATIVA - NEGATIVA",'Fatores PF (não CMED)'!$B$3:$B$15,0),0),IF($M26="Neutra",HLOOKUP(AE26,'Fatores PF (não CMED)'!$B$3:$P$15,MATCH("NEUTRA - NEUTRA",'Fatores PF (não CMED)'!$B$3:$B$15,0),0),"")))</f>
        <v>83.830741280000012</v>
      </c>
      <c r="GL26" s="101">
        <f>VLOOKUP($C26,'Preços 18%'!$B:$G,6,0)*IF($M26="Positiva",HLOOKUP(AF26,'Fatores PF (não CMED)'!$B$3:$P$15,MATCH("POSITIVA - POSITIVA",'Fatores PF (não CMED)'!$B$3:$B$15,0),0),IF($M26="Negativa",HLOOKUP(AF26,'Fatores PF (não CMED)'!$B$3:$P$15,MATCH("NEGATIVA - NEGATIVA",'Fatores PF (não CMED)'!$B$3:$B$15,0),0),IF($M26="Neutra",HLOOKUP(AF26,'Fatores PF (não CMED)'!$B$3:$P$15,MATCH("NEUTRA - NEUTRA",'Fatores PF (não CMED)'!$B$3:$B$15,0),0),"")))</f>
        <v>83.830741280000012</v>
      </c>
      <c r="GM26" s="101">
        <f>VLOOKUP($C26,'Preços 18%'!$B:$G,6,0)*IF($M26="Positiva",HLOOKUP(AG26,'Fatores PF (não CMED)'!$B$3:$P$15,MATCH("POSITIVA - POSITIVA",'Fatores PF (não CMED)'!$B$3:$B$15,0),0),IF($M26="Negativa",HLOOKUP(AG26,'Fatores PF (não CMED)'!$B$3:$P$15,MATCH("NEGATIVA - NEGATIVA",'Fatores PF (não CMED)'!$B$3:$B$15,0),0),IF($M26="Neutra",HLOOKUP(AG26,'Fatores PF (não CMED)'!$B$3:$P$15,MATCH("NEUTRA - NEUTRA",'Fatores PF (não CMED)'!$B$3:$B$15,0),0),"")))</f>
        <v>86.223007690000017</v>
      </c>
      <c r="GN26" s="101">
        <f>VLOOKUP($C26,'Preços 18%'!$B:$G,6,0)*IF($M26="Positiva",HLOOKUP(AH26,'Fatores PF (não CMED)'!$B$3:$P$15,MATCH("POSITIVA - POSITIVA",'Fatores PF (não CMED)'!$B$3:$B$15,0),0),IF($M26="Negativa",HLOOKUP(AH26,'Fatores PF (não CMED)'!$B$3:$P$15,MATCH("NEGATIVA - NEGATIVA",'Fatores PF (não CMED)'!$B$3:$B$15,0),0),IF($M26="Neutra",HLOOKUP(AH26,'Fatores PF (não CMED)'!$B$3:$P$15,MATCH("NEUTRA - NEUTRA",'Fatores PF (não CMED)'!$B$3:$B$15,0),0),"")))</f>
        <v>91.442961730000007</v>
      </c>
      <c r="GO26" s="101">
        <f>VLOOKUP($C26,'Preços 18%'!$B:$G,6,0)*IF($M26="Positiva",HLOOKUP(AI26,'Fatores PF (não CMED)'!$B$3:$P$15,MATCH("POSITIVA - POSITIVA",'Fatores PF (não CMED)'!$B$3:$B$15,0),0),IF($M26="Negativa",HLOOKUP(AI26,'Fatores PF (não CMED)'!$B$3:$P$15,MATCH("NEGATIVA - NEGATIVA",'Fatores PF (não CMED)'!$B$3:$B$15,0),0),IF($M26="Neutra",HLOOKUP(AI26,'Fatores PF (não CMED)'!$B$3:$P$15,MATCH("NEUTRA - NEUTRA",'Fatores PF (não CMED)'!$B$3:$B$15,0),0),"")))</f>
        <v>85.01</v>
      </c>
      <c r="GP26" s="101">
        <f>VLOOKUP($C26,'Preços 18%'!$B:$G,6,0)*IF($M26="Positiva",HLOOKUP(AJ26,'Fatores PF (não CMED)'!$B$3:$P$15,MATCH("POSITIVA - POSITIVA",'Fatores PF (não CMED)'!$B$3:$B$15,0),0),IF($M26="Negativa",HLOOKUP(AJ26,'Fatores PF (não CMED)'!$B$3:$P$15,MATCH("NEGATIVA - NEGATIVA",'Fatores PF (não CMED)'!$B$3:$B$15,0),0),IF($M26="Neutra",HLOOKUP(AJ26,'Fatores PF (não CMED)'!$B$3:$P$15,MATCH("NEUTRA - NEUTRA",'Fatores PF (não CMED)'!$B$3:$B$15,0),0),"")))</f>
        <v>83.830741280000012</v>
      </c>
      <c r="GQ26" s="101">
        <f>VLOOKUP($C26,'Preços 18%'!$B:$G,6,0)*IF($M26="Positiva",HLOOKUP(AK26,'Fatores PF (não CMED)'!$B$3:$P$15,MATCH("POSITIVA - POSITIVA",'Fatores PF (não CMED)'!$B$3:$B$15,0),0),IF($M26="Negativa",HLOOKUP(AK26,'Fatores PF (não CMED)'!$B$3:$P$15,MATCH("NEGATIVA - NEGATIVA",'Fatores PF (não CMED)'!$B$3:$B$15,0),0),IF($M26="Neutra",HLOOKUP(AK26,'Fatores PF (não CMED)'!$B$3:$P$15,MATCH("NEUTRA - NEUTRA",'Fatores PF (não CMED)'!$B$3:$B$15,0),0),"")))</f>
        <v>83.830741280000012</v>
      </c>
      <c r="GR26" s="101">
        <f>VLOOKUP($C26,'Preços 18%'!$B:$G,6,0)*IF($M26="Positiva",HLOOKUP(AL26,'Fatores PF (não CMED)'!$B$3:$P$15,MATCH("POSITIVA - POSITIVA",'Fatores PF (não CMED)'!$B$3:$B$15,0),0),IF($M26="Negativa",HLOOKUP(AL26,'Fatores PF (não CMED)'!$B$3:$P$15,MATCH("NEGATIVA - NEGATIVA",'Fatores PF (não CMED)'!$B$3:$B$15,0),0),IF($M26="Neutra",HLOOKUP(AL26,'Fatores PF (não CMED)'!$B$3:$P$15,MATCH("NEUTRA - NEUTRA",'Fatores PF (não CMED)'!$B$3:$B$15,0),0),"")))</f>
        <v>86.223007690000017</v>
      </c>
      <c r="GS26" s="101">
        <f>VLOOKUP($C26,'Preços 18%'!$B:$G,6,0)*IF($M26="Positiva",HLOOKUP(AM26,'Fatores PF (não CMED)'!$B$3:$P$15,MATCH("POSITIVA - POSITIVA",'Fatores PF (não CMED)'!$B$3:$B$15,0),0),IF($M26="Negativa",HLOOKUP(AM26,'Fatores PF (não CMED)'!$B$3:$P$15,MATCH("NEGATIVA - NEGATIVA",'Fatores PF (não CMED)'!$B$3:$B$15,0),0),IF($M26="Neutra",HLOOKUP(AM26,'Fatores PF (não CMED)'!$B$3:$P$15,MATCH("NEUTRA - NEUTRA",'Fatores PF (não CMED)'!$B$3:$B$15,0),0),"")))</f>
        <v>87.471209520000016</v>
      </c>
      <c r="GT26" s="101">
        <f>VLOOKUP($C26,'Preços 18%'!$B:$G,6,0)*IF($M26="Positiva",HLOOKUP(AN26,'Fatores PF (não CMED)'!$B$3:$P$15,MATCH("POSITIVA - POSITIVA",'Fatores PF (não CMED)'!$B$3:$B$15,0),0),IF($M26="Negativa",HLOOKUP(AN26,'Fatores PF (não CMED)'!$B$3:$P$15,MATCH("NEGATIVA - NEGATIVA",'Fatores PF (não CMED)'!$B$3:$B$15,0),0),IF($M26="Neutra",HLOOKUP(AN26,'Fatores PF (não CMED)'!$B$3:$P$15,MATCH("NEUTRA - NEUTRA",'Fatores PF (não CMED)'!$B$3:$B$15,0),0),"")))</f>
        <v>88.108968645188568</v>
      </c>
      <c r="GU26" s="101">
        <f>VLOOKUP($C26,'Preços 18%'!$B:$G,6,0)*IF($M26="Positiva",HLOOKUP(AO26,'Fatores PF (não CMED)'!$B$3:$P$15,MATCH("POSITIVA - POSITIVA",'Fatores PF (não CMED)'!$B$3:$B$15,0),0),IF($M26="Negativa",HLOOKUP(AO26,'Fatores PF (não CMED)'!$B$3:$P$15,MATCH("NEGATIVA - NEGATIVA",'Fatores PF (não CMED)'!$B$3:$B$15,0),0),IF($M26="Neutra",HLOOKUP(AO26,'Fatores PF (não CMED)'!$B$3:$P$15,MATCH("NEUTRA - NEUTRA",'Fatores PF (não CMED)'!$B$3:$B$15,0),0),"")))</f>
        <v>90.75608093000001</v>
      </c>
      <c r="GV26" s="101">
        <f>VLOOKUP($C26,'Preços 18%'!$B:$G,6,0)*IF($M26="Positiva",HLOOKUP(AP26,'Fatores PF (não CMED)'!$B$3:$P$15,MATCH("POSITIVA - POSITIVA",'Fatores PF (não CMED)'!$B$3:$B$15,0),0),IF($M26="Negativa",HLOOKUP(AP26,'Fatores PF (não CMED)'!$B$3:$P$15,MATCH("NEGATIVA - NEGATIVA",'Fatores PF (não CMED)'!$B$3:$B$15,0),0),IF($M26="Neutra",HLOOKUP(AP26,'Fatores PF (não CMED)'!$B$3:$P$15,MATCH("NEUTRA - NEUTRA",'Fatores PF (não CMED)'!$B$3:$B$15,0),0),"")))</f>
        <v>86.842560570000003</v>
      </c>
      <c r="GW26" s="101">
        <f>VLOOKUP($C26,'Preços 18%'!$B:$G,6,0)*IF($M26="Positiva",HLOOKUP(AQ26,'Fatores PF (não CMED)'!$B$3:$P$15,MATCH("POSITIVA - POSITIVA",'Fatores PF (não CMED)'!$B$3:$B$15,0),0),IF($M26="Negativa",HLOOKUP(AQ26,'Fatores PF (não CMED)'!$B$3:$P$15,MATCH("NEGATIVA - NEGATIVA",'Fatores PF (não CMED)'!$B$3:$B$15,0),0),IF($M26="Neutra",HLOOKUP(AQ26,'Fatores PF (não CMED)'!$B$3:$P$15,MATCH("NEUTRA - NEUTRA",'Fatores PF (não CMED)'!$B$3:$B$15,0),0),"")))</f>
        <v>90.079486340000003</v>
      </c>
      <c r="GX26" s="101">
        <f>VLOOKUP($C26,'Preços 18%'!$B:$G,6,0)*IF($M26="Positiva",HLOOKUP(AR26,'Fatores PF (não CMED)'!$B$3:$P$15,MATCH("POSITIVA - POSITIVA",'Fatores PF (não CMED)'!$B$3:$B$15,0),0),IF($M26="Negativa",HLOOKUP(AR26,'Fatores PF (não CMED)'!$B$3:$P$15,MATCH("NEGATIVA - NEGATIVA",'Fatores PF (não CMED)'!$B$3:$B$15,0),0),IF($M26="Neutra",HLOOKUP(AR26,'Fatores PF (não CMED)'!$B$3:$P$15,MATCH("NEUTRA - NEUTRA",'Fatores PF (não CMED)'!$B$3:$B$15,0),0),"")))</f>
        <v>87.471209520000016</v>
      </c>
      <c r="GY26" s="101">
        <f>VLOOKUP($C26,'Preços 18%'!$B:$G,6,0)*IF($M26="Positiva",HLOOKUP(AS26,'Fatores PF (não CMED)'!$B$3:$P$15,MATCH("POSITIVA - POSITIVA",'Fatores PF (não CMED)'!$B$3:$B$15,0),0),IF($M26="Negativa",HLOOKUP(AS26,'Fatores PF (não CMED)'!$B$3:$P$15,MATCH("NEGATIVA - NEGATIVA",'Fatores PF (não CMED)'!$B$3:$B$15,0),0),IF($M26="Neutra",HLOOKUP(AS26,'Fatores PF (não CMED)'!$B$3:$P$15,MATCH("NEUTRA - NEUTRA",'Fatores PF (não CMED)'!$B$3:$B$15,0),0),"")))</f>
        <v>86.842560570000003</v>
      </c>
      <c r="GZ26" s="101">
        <f>VLOOKUP($C26,'Preços 18%'!$B:$G,6,0)*IF($M26="Positiva",HLOOKUP(AT26,'Fatores PF (não CMED)'!$B$3:$P$15,MATCH("POSITIVA - POSITIVA",'Fatores PF (não CMED)'!$B$3:$B$15,0),0),IF($M26="Negativa",HLOOKUP(AT26,'Fatores PF (não CMED)'!$B$3:$P$15,MATCH("NEGATIVA - NEGATIVA",'Fatores PF (não CMED)'!$B$3:$B$15,0),0),IF($M26="Neutra",HLOOKUP(AT26,'Fatores PF (não CMED)'!$B$3:$P$15,MATCH("NEUTRA - NEUTRA",'Fatores PF (não CMED)'!$B$3:$B$15,0),0),"")))</f>
        <v>87.471209520000016</v>
      </c>
      <c r="HA26" s="101">
        <f>VLOOKUP($C26,'Preços 18%'!$B:$G,6,0)*IF($M26="Positiva",HLOOKUP(AU26,'Fatores PF (não CMED)'!$B$3:$P$15,MATCH("POSITIVA - POSITIVA",'Fatores PF (não CMED)'!$B$3:$B$15,0),0),IF($M26="Negativa",HLOOKUP(AU26,'Fatores PF (não CMED)'!$B$3:$P$15,MATCH("NEGATIVA - NEGATIVA",'Fatores PF (não CMED)'!$B$3:$B$15,0),0),IF($M26="Neutra",HLOOKUP(AU26,'Fatores PF (não CMED)'!$B$3:$P$15,MATCH("NEUTRA - NEUTRA",'Fatores PF (não CMED)'!$B$3:$B$15,0),0),"")))</f>
        <v>83.830741280000012</v>
      </c>
      <c r="HB26" s="101">
        <f>VLOOKUP($C26,'Preços 18%'!$B:$G,6,0)*IF($M26="Positiva",HLOOKUP(AV26,'Fatores PF (não CMED)'!$B$3:$P$15,MATCH("POSITIVA - POSITIVA",'Fatores PF (não CMED)'!$B$3:$B$15,0),0),IF($M26="Negativa",HLOOKUP(AV26,'Fatores PF (não CMED)'!$B$3:$P$15,MATCH("NEGATIVA - NEGATIVA",'Fatores PF (não CMED)'!$B$3:$B$15,0),0),IF($M26="Neutra",HLOOKUP(AV26,'Fatores PF (não CMED)'!$B$3:$P$15,MATCH("NEUTRA - NEUTRA",'Fatores PF (não CMED)'!$B$3:$B$15,0),0),"")))</f>
        <v>83.830741280000012</v>
      </c>
      <c r="HC26" s="101">
        <f>VLOOKUP($C26,'Preços 18%'!$B:$G,6,0)*IF($M26="Positiva",HLOOKUP(AW26,'Fatores PF (não CMED)'!$B$3:$P$15,MATCH("POSITIVA - POSITIVA",'Fatores PF (não CMED)'!$B$3:$B$15,0),0),IF($M26="Negativa",HLOOKUP(AW26,'Fatores PF (não CMED)'!$B$3:$P$15,MATCH("NEGATIVA - NEGATIVA",'Fatores PF (não CMED)'!$B$3:$B$15,0),0),IF($M26="Neutra",HLOOKUP(AW26,'Fatores PF (não CMED)'!$B$3:$P$15,MATCH("NEUTRA - NEUTRA",'Fatores PF (não CMED)'!$B$3:$B$15,0),0),"")))</f>
        <v>87.471209520000016</v>
      </c>
      <c r="HD26" s="101">
        <f>VLOOKUP($C26,'Preços 18%'!$B:$G,6,0)*IF($M26="Positiva",HLOOKUP(AX26,'Fatores PF (não CMED)'!$B$3:$P$15,MATCH("POSITIVA - POSITIVA",'Fatores PF (não CMED)'!$B$3:$B$15,0),0),IF($M26="Negativa",HLOOKUP(AX26,'Fatores PF (não CMED)'!$B$3:$P$15,MATCH("NEGATIVA - NEGATIVA",'Fatores PF (não CMED)'!$B$3:$B$15,0),0),IF($M26="Neutra",HLOOKUP(AX26,'Fatores PF (não CMED)'!$B$3:$P$15,MATCH("NEUTRA - NEUTRA",'Fatores PF (não CMED)'!$B$3:$B$15,0),0),"")))</f>
        <v>85.01</v>
      </c>
      <c r="HE26" s="101">
        <f>VLOOKUP($C26,'Preços 18%'!$B:$G,6,0)*IF($M26="Positiva",HLOOKUP(AY26,'Fatores PF (não CMED)'!$B$3:$P$15,MATCH("POSITIVA - POSITIVA",'Fatores PF (não CMED)'!$B$3:$B$15,0),0),IF($M26="Negativa",HLOOKUP(AY26,'Fatores PF (não CMED)'!$B$3:$P$15,MATCH("NEGATIVA - NEGATIVA",'Fatores PF (não CMED)'!$B$3:$B$15,0),0),IF($M26="Neutra",HLOOKUP(AY26,'Fatores PF (não CMED)'!$B$3:$P$15,MATCH("NEUTRA - NEUTRA",'Fatores PF (não CMED)'!$B$3:$B$15,0),0),"")))</f>
        <v>87.471209520000016</v>
      </c>
      <c r="HF26" s="101" t="s">
        <v>369</v>
      </c>
      <c r="HG26" s="101" t="s">
        <v>369</v>
      </c>
      <c r="HH26" s="101" t="s">
        <v>369</v>
      </c>
      <c r="HI26" s="101" t="s">
        <v>369</v>
      </c>
      <c r="HJ26" s="101" t="s">
        <v>369</v>
      </c>
      <c r="HK26" s="101" t="s">
        <v>369</v>
      </c>
      <c r="HL26" s="101" t="s">
        <v>369</v>
      </c>
      <c r="HM26" s="101" t="s">
        <v>369</v>
      </c>
      <c r="HN26" s="101" t="s">
        <v>369</v>
      </c>
      <c r="HO26" s="101" t="s">
        <v>369</v>
      </c>
      <c r="HP26" s="101" t="s">
        <v>369</v>
      </c>
      <c r="HQ26" s="101" t="s">
        <v>369</v>
      </c>
      <c r="HR26" s="101" t="s">
        <v>369</v>
      </c>
      <c r="HS26" s="101" t="s">
        <v>369</v>
      </c>
      <c r="HT26" s="101" t="s">
        <v>369</v>
      </c>
      <c r="HU26" s="101" t="s">
        <v>369</v>
      </c>
      <c r="HV26" s="101" t="s">
        <v>369</v>
      </c>
      <c r="HW26" s="101" t="s">
        <v>369</v>
      </c>
      <c r="HX26" s="101" t="s">
        <v>369</v>
      </c>
      <c r="HY26" s="101" t="s">
        <v>369</v>
      </c>
      <c r="HZ26" s="101" t="s">
        <v>369</v>
      </c>
      <c r="IA26" s="101" t="s">
        <v>369</v>
      </c>
      <c r="IB26" s="101" t="s">
        <v>369</v>
      </c>
      <c r="IC26" s="101" t="s">
        <v>369</v>
      </c>
      <c r="ID26" s="101" t="s">
        <v>369</v>
      </c>
      <c r="IE26" s="101" t="s">
        <v>369</v>
      </c>
      <c r="IF26" s="101" t="s">
        <v>369</v>
      </c>
      <c r="IG26" s="140">
        <f t="shared" si="100"/>
        <v>0.13541666666666663</v>
      </c>
      <c r="IH26" s="140">
        <f t="shared" si="100"/>
        <v>0.14583333333333326</v>
      </c>
      <c r="II26" s="140">
        <f t="shared" si="100"/>
        <v>0.15624999999999989</v>
      </c>
      <c r="IJ26" s="140">
        <f t="shared" si="100"/>
        <v>0.16145833333333337</v>
      </c>
      <c r="IK26" s="140">
        <f t="shared" si="100"/>
        <v>0.16666666666666663</v>
      </c>
      <c r="IL26" s="140">
        <f t="shared" si="100"/>
        <v>0.17187499999999989</v>
      </c>
      <c r="IM26" s="140">
        <f t="shared" si="100"/>
        <v>0.18749999999999989</v>
      </c>
      <c r="IN26" s="140">
        <f t="shared" si="100"/>
        <v>0.19270833333333326</v>
      </c>
      <c r="IO26" s="140">
        <f t="shared" si="100"/>
        <v>0.19791666666666663</v>
      </c>
      <c r="IP26" s="140">
        <f t="shared" si="101"/>
        <v>0.15624999999999989</v>
      </c>
      <c r="IQ26" s="140">
        <f t="shared" si="102"/>
        <v>0</v>
      </c>
      <c r="IR26" s="140">
        <f t="shared" si="103"/>
        <v>0.14583333333333326</v>
      </c>
      <c r="IS26" s="140">
        <f t="shared" si="100"/>
        <v>0.14583333333333326</v>
      </c>
      <c r="IT26" s="140">
        <f t="shared" si="100"/>
        <v>0.15624999999999989</v>
      </c>
      <c r="IU26" s="140">
        <f t="shared" si="100"/>
        <v>0.16145833333333337</v>
      </c>
      <c r="IV26" s="140">
        <f t="shared" si="100"/>
        <v>0.16666666666666663</v>
      </c>
      <c r="IW26" s="100">
        <f>VLOOKUP($C26,'Preços 18%'!$B:$G,6,0)*IF($M26="Positiva",HLOOKUP(IW$5,'Fatores PF (não CMED)'!$B$3:$P$15,MATCH("POSITIVA - POSITIVA",'Fatores PF (não CMED)'!$B$3:$B$15,0),0),IF($M26="Negativa",HLOOKUP(IW$5,'Fatores PF (não CMED)'!$B$3:$P$15,MATCH("NEGATIVA - NEGATIVA",'Fatores PF (não CMED)'!$B$3:$B$15,0),0),IF($M26="Neutra",HLOOKUP(IW$5,'Fatores PF (não CMED)'!$B$3:$P$15,MATCH("NEUTRA - NEUTRA",'Fatores PF (não CMED)'!$B$3:$B$15,0),0),"")))</f>
        <v>67.839170140000007</v>
      </c>
      <c r="IX26" s="100">
        <f>VLOOKUP($C26,'Preços 18%'!$B:$G,6,0)*IF($M26="Positiva",HLOOKUP(IX$5,'Fatores PF (não CMED)'!$B$3:$P$15,MATCH("POSITIVA - POSITIVA",'Fatores PF (não CMED)'!$B$3:$B$15,0),0),IF($M26="Negativa",HLOOKUP(IX$5,'Fatores PF (não CMED)'!$B$3:$P$15,MATCH("NEGATIVA - NEGATIVA",'Fatores PF (não CMED)'!$B$3:$B$15,0),0),IF($M26="Neutra",HLOOKUP(IX$5,'Fatores PF (não CMED)'!$B$3:$P$15,MATCH("NEUTRA - NEUTRA",'Fatores PF (não CMED)'!$B$3:$B$15,0),0),"")))</f>
        <v>78.394096750000003</v>
      </c>
      <c r="IY26" s="100">
        <f>VLOOKUP($C26,'Preços 18%'!$B:$G,6,0)*IF($M26="Positiva",HLOOKUP(IY$5,'Fatores PF (não CMED)'!$B$3:$P$15,MATCH("POSITIVA - POSITIVA",'Fatores PF (não CMED)'!$B$3:$B$15,0),0),IF($M26="Negativa",HLOOKUP(IY$5,'Fatores PF (não CMED)'!$B$3:$P$15,MATCH("NEGATIVA - NEGATIVA",'Fatores PF (não CMED)'!$B$3:$B$15,0),0),IF($M26="Neutra",HLOOKUP(IY$5,'Fatores PF (não CMED)'!$B$3:$P$15,MATCH("NEUTRA - NEUTRA",'Fatores PF (não CMED)'!$B$3:$B$15,0),0),"")))</f>
        <v>83.830741280000012</v>
      </c>
      <c r="IZ26" s="100">
        <f>VLOOKUP($C26,'Preços 18%'!$B:$G,6,0)*IF($M26="Positiva",HLOOKUP(IZ$5,'Fatores PF (não CMED)'!$B$3:$P$15,MATCH("POSITIVA - POSITIVA",'Fatores PF (não CMED)'!$B$3:$B$15,0),0),IF($M26="Negativa",HLOOKUP(IZ$5,'Fatores PF (não CMED)'!$B$3:$P$15,MATCH("NEGATIVA - NEGATIVA",'Fatores PF (não CMED)'!$B$3:$B$15,0),0),IF($M26="Neutra",HLOOKUP(IZ$5,'Fatores PF (não CMED)'!$B$3:$P$15,MATCH("NEUTRA - NEUTRA",'Fatores PF (não CMED)'!$B$3:$B$15,0),0),"")))</f>
        <v>84.41620515000001</v>
      </c>
      <c r="JA26" s="100">
        <f>VLOOKUP($C26,'Preços 18%'!$B:$G,6,0)*IF($M26="Positiva",HLOOKUP(JA$5,'Fatores PF (não CMED)'!$B$3:$P$15,MATCH("POSITIVA - POSITIVA",'Fatores PF (não CMED)'!$B$3:$B$15,0),0),IF($M26="Negativa",HLOOKUP(JA$5,'Fatores PF (não CMED)'!$B$3:$P$15,MATCH("NEGATIVA - NEGATIVA",'Fatores PF (não CMED)'!$B$3:$B$15,0),0),IF($M26="Neutra",HLOOKUP(JA$5,'Fatores PF (não CMED)'!$B$3:$P$15,MATCH("NEUTRA - NEUTRA",'Fatores PF (não CMED)'!$B$3:$B$15,0),0),"")))</f>
        <v>85.01</v>
      </c>
      <c r="JB26" s="100">
        <f>VLOOKUP($C26,'Preços 18%'!$B:$G,6,0)*IF($M26="Positiva",HLOOKUP(JB$5,'Fatores PF (não CMED)'!$B$3:$P$15,MATCH("POSITIVA - POSITIVA",'Fatores PF (não CMED)'!$B$3:$B$15,0),0),IF($M26="Negativa",HLOOKUP(JB$5,'Fatores PF (não CMED)'!$B$3:$P$15,MATCH("NEGATIVA - NEGATIVA",'Fatores PF (não CMED)'!$B$3:$B$15,0),0),IF($M26="Neutra",HLOOKUP(JB$5,'Fatores PF (não CMED)'!$B$3:$P$15,MATCH("NEUTRA - NEUTRA",'Fatores PF (não CMED)'!$B$3:$B$15,0),0),"")))</f>
        <v>86.223007690000017</v>
      </c>
      <c r="JC26" s="100">
        <f>VLOOKUP($C26,'Preços 18%'!$B:$G,6,0)*IF($M26="Positiva",HLOOKUP(JC$5,'Fatores PF (não CMED)'!$B$3:$P$15,MATCH("POSITIVA - POSITIVA",'Fatores PF (não CMED)'!$B$3:$B$15,0),0),IF($M26="Negativa",HLOOKUP(JC$5,'Fatores PF (não CMED)'!$B$3:$P$15,MATCH("NEGATIVA - NEGATIVA",'Fatores PF (não CMED)'!$B$3:$B$15,0),0),IF($M26="Neutra",HLOOKUP(JC$5,'Fatores PF (não CMED)'!$B$3:$P$15,MATCH("NEUTRA - NEUTRA",'Fatores PF (não CMED)'!$B$3:$B$15,0),0),"")))</f>
        <v>86.842560570000003</v>
      </c>
      <c r="JD26" s="100">
        <f>VLOOKUP($C26,'Preços 18%'!$B:$G,6,0)*IF($M26="Positiva",HLOOKUP(JD$5,'Fatores PF (não CMED)'!$B$3:$P$15,MATCH("POSITIVA - POSITIVA",'Fatores PF (não CMED)'!$B$3:$B$15,0),0),IF($M26="Negativa",HLOOKUP(JD$5,'Fatores PF (não CMED)'!$B$3:$P$15,MATCH("NEGATIVA - NEGATIVA",'Fatores PF (não CMED)'!$B$3:$B$15,0),0),IF($M26="Neutra",HLOOKUP(JD$5,'Fatores PF (não CMED)'!$B$3:$P$15,MATCH("NEUTRA - NEUTRA",'Fatores PF (não CMED)'!$B$3:$B$15,0),0),"")))</f>
        <v>87.471209520000016</v>
      </c>
      <c r="JE26" s="100">
        <f>VLOOKUP($C26,'Preços 18%'!$B:$G,6,0)*IF($M26="Positiva",HLOOKUP(JE$5,'Fatores PF (não CMED)'!$B$3:$P$15,MATCH("POSITIVA - POSITIVA",'Fatores PF (não CMED)'!$B$3:$B$15,0),0),IF($M26="Negativa",HLOOKUP(JE$5,'Fatores PF (não CMED)'!$B$3:$P$15,MATCH("NEGATIVA - NEGATIVA",'Fatores PF (não CMED)'!$B$3:$B$15,0),0),IF($M26="Neutra",HLOOKUP(JE$5,'Fatores PF (não CMED)'!$B$3:$P$15,MATCH("NEUTRA - NEUTRA",'Fatores PF (não CMED)'!$B$3:$B$15,0),0),"")))</f>
        <v>88.108968645188568</v>
      </c>
      <c r="JF26" s="100">
        <f>VLOOKUP($C26,'Preços 18%'!$B:$G,6,0)*IF($M26="Positiva",HLOOKUP(JF$5,'Fatores PF (não CMED)'!$B$3:$P$15,MATCH("POSITIVA - POSITIVA",'Fatores PF (não CMED)'!$B$3:$B$15,0),0),IF($M26="Negativa",HLOOKUP(JF$5,'Fatores PF (não CMED)'!$B$3:$P$15,MATCH("NEGATIVA - NEGATIVA",'Fatores PF (não CMED)'!$B$3:$B$15,0),0),IF($M26="Neutra",HLOOKUP(JF$5,'Fatores PF (não CMED)'!$B$3:$P$15,MATCH("NEUTRA - NEUTRA",'Fatores PF (não CMED)'!$B$3:$B$15,0),0),"")))</f>
        <v>88.756135670000006</v>
      </c>
      <c r="JG26" s="100">
        <f>VLOOKUP($C26,'Preços 18%'!$B:$G,6,0)*IF($M26="Positiva",HLOOKUP(JG$5,'Fatores PF (não CMED)'!$B$3:$P$15,MATCH("POSITIVA - POSITIVA",'Fatores PF (não CMED)'!$B$3:$B$15,0),0),IF($M26="Negativa",HLOOKUP(JG$5,'Fatores PF (não CMED)'!$B$3:$P$15,MATCH("NEGATIVA - NEGATIVA",'Fatores PF (não CMED)'!$B$3:$B$15,0),0),IF($M26="Neutra",HLOOKUP(JG$5,'Fatores PF (não CMED)'!$B$3:$P$15,MATCH("NEUTRA - NEUTRA",'Fatores PF (não CMED)'!$B$3:$B$15,0),0),"")))</f>
        <v>90.079486340000003</v>
      </c>
      <c r="JH26" s="100">
        <f>VLOOKUP($C26,'Preços 18%'!$B:$G,6,0)*IF($M26="Positiva",HLOOKUP(JH$5,'Fatores PF (não CMED)'!$B$3:$P$15,MATCH("POSITIVA - POSITIVA",'Fatores PF (não CMED)'!$B$3:$B$15,0),0),IF($M26="Negativa",HLOOKUP(JH$5,'Fatores PF (não CMED)'!$B$3:$P$15,MATCH("NEGATIVA - NEGATIVA",'Fatores PF (não CMED)'!$B$3:$B$15,0),0),IF($M26="Neutra",HLOOKUP(JH$5,'Fatores PF (não CMED)'!$B$3:$P$15,MATCH("NEUTRA - NEUTRA",'Fatores PF (não CMED)'!$B$3:$B$15,0),0),"")))</f>
        <v>90.75608093000001</v>
      </c>
      <c r="JI26" s="100">
        <f>VLOOKUP($C26,'Preços 18%'!$B:$G,6,0)*IF($M26="Positiva",HLOOKUP(JI$5,'Fatores PF (não CMED)'!$B$3:$P$15,MATCH("POSITIVA - POSITIVA",'Fatores PF (não CMED)'!$B$3:$B$15,0),0),IF($M26="Negativa",HLOOKUP(JI$5,'Fatores PF (não CMED)'!$B$3:$P$15,MATCH("NEGATIVA - NEGATIVA",'Fatores PF (não CMED)'!$B$3:$B$15,0),0),IF($M26="Neutra",HLOOKUP(JI$5,'Fatores PF (não CMED)'!$B$3:$P$15,MATCH("NEUTRA - NEUTRA",'Fatores PF (não CMED)'!$B$3:$B$15,0),0),"")))</f>
        <v>91.442961730000007</v>
      </c>
      <c r="JJ26" s="100">
        <f>VLOOKUP($C26,'Preços 18%'!$B:$G,6,0)*IF($M26="Positiva",HLOOKUP(JJ$5,'Fatores PF (não CMED)'!$B$3:$P$15,MATCH("POSITIVA - POSITIVA",'Fatores PF (não CMED)'!$B$3:$B$15,0),0),IF($M26="Negativa",HLOOKUP(JJ$5,'Fatores PF (não CMED)'!$B$3:$P$15,MATCH("NEGATIVA - POSITIVA",'Fatores PF (não CMED)'!$B$3:$B$15,0),0),IF($M26="Neutra",HLOOKUP(JJ$5,'Fatores PF (não CMED)'!$B$3:$P$15,MATCH("NEUTRA - POSITIVA",'Fatores PF (não CMED)'!$B$3:$B$15,0),0),"")))</f>
        <v>68.830301730000002</v>
      </c>
      <c r="JK26" s="100">
        <f>VLOOKUP($C26,'Preços 18%'!$B:$G,6,0)*IF($M26="Positiva",HLOOKUP(JK$5,'Fatores PF (não CMED)'!$B$3:$P$15,MATCH("POSITIVA - POSITIVA",'Fatores PF (não CMED)'!$B$3:$B$15,0),0),IF($M26="Negativa",HLOOKUP(JK$5,'Fatores PF (não CMED)'!$B$3:$P$15,MATCH("NEGATIVA - POSITIVA",'Fatores PF (não CMED)'!$B$3:$B$15,0),0),IF($M26="Neutra",HLOOKUP(JK$5,'Fatores PF (não CMED)'!$B$3:$P$15,MATCH("NEUTRA - POSITIVA",'Fatores PF (não CMED)'!$B$3:$B$15,0),0),"")))</f>
        <v>72.976664479999997</v>
      </c>
      <c r="JL26" s="100">
        <f>VLOOKUP($C26,'Preços 18%'!$B:$G,6,0)*IF($M26="Positiva",HLOOKUP(JL$5,'Fatores PF (não CMED)'!$B$3:$P$15,MATCH("POSITIVA - POSITIVA",'Fatores PF (não CMED)'!$B$3:$B$15,0),0),IF($M26="Negativa",HLOOKUP(JL$5,'Fatores PF (não CMED)'!$B$3:$P$15,MATCH("NEGATIVA - POSITIVA",'Fatores PF (não CMED)'!$B$3:$B$15,0),0),IF($M26="Neutra",HLOOKUP(JL$5,'Fatores PF (não CMED)'!$B$3:$P$15,MATCH("NEUTRA - POSITIVA",'Fatores PF (não CMED)'!$B$3:$B$15,0),0),"")))</f>
        <v>73.418971510000006</v>
      </c>
      <c r="JM26" s="100">
        <f>VLOOKUP($C26,'Preços 18%'!$B:$G,6,0)*IF($M26="Positiva",HLOOKUP(JM$5,'Fatores PF (não CMED)'!$B$3:$P$15,MATCH("POSITIVA - POSITIVA",'Fatores PF (não CMED)'!$B$3:$B$15,0),0),IF($M26="Negativa",HLOOKUP(JM$5,'Fatores PF (não CMED)'!$B$3:$P$15,MATCH("NEGATIVA - POSITIVA",'Fatores PF (não CMED)'!$B$3:$B$15,0),0),IF($M26="Neutra",HLOOKUP(JM$5,'Fatores PF (não CMED)'!$B$3:$P$15,MATCH("NEUTRA - POSITIVA",'Fatores PF (não CMED)'!$B$3:$B$15,0),0),"")))</f>
        <v>73.866634170000012</v>
      </c>
      <c r="JN26" s="100">
        <f>VLOOKUP($C26,'Preços 18%'!$B:$G,6,0)*IF($M26="Positiva",HLOOKUP(JN$5,'Fatores PF (não CMED)'!$B$3:$P$15,MATCH("POSITIVA - POSITIVA",'Fatores PF (não CMED)'!$B$3:$B$15,0),0),IF($M26="Negativa",HLOOKUP(JN$5,'Fatores PF (não CMED)'!$B$3:$P$15,MATCH("NEGATIVA - POSITIVA",'Fatores PF (não CMED)'!$B$3:$B$15,0),0),IF($M26="Neutra",HLOOKUP(JN$5,'Fatores PF (não CMED)'!$B$3:$P$15,MATCH("NEUTRA - POSITIVA",'Fatores PF (não CMED)'!$B$3:$B$15,0),0),"")))</f>
        <v>74.778621450000003</v>
      </c>
      <c r="JO26" s="100">
        <f>VLOOKUP($C26,'Preços 18%'!$B:$G,6,0)*IF($M26="Positiva",HLOOKUP(JO$5,'Fatores PF (não CMED)'!$B$3:$P$15,MATCH("POSITIVA - POSITIVA",'Fatores PF (não CMED)'!$B$3:$B$15,0),0),IF($M26="Negativa",HLOOKUP(JO$5,'Fatores PF (não CMED)'!$B$3:$P$15,MATCH("NEGATIVA - POSITIVA",'Fatores PF (não CMED)'!$B$3:$B$15,0),0),IF($M26="Neutra",HLOOKUP(JO$5,'Fatores PF (não CMED)'!$B$3:$P$15,MATCH("NEUTRA - POSITIVA",'Fatores PF (não CMED)'!$B$3:$B$15,0),0),"")))</f>
        <v>75.243031080000009</v>
      </c>
      <c r="JP26" s="100">
        <f>VLOOKUP($C26,'Preços 18%'!$B:$G,6,0)*IF($M26="Positiva",HLOOKUP(JP$5,'Fatores PF (não CMED)'!$B$3:$P$15,MATCH("POSITIVA - POSITIVA",'Fatores PF (não CMED)'!$B$3:$B$15,0),0),IF($M26="Negativa",HLOOKUP(JP$5,'Fatores PF (não CMED)'!$B$3:$P$15,MATCH("NEGATIVA - POSITIVA",'Fatores PF (não CMED)'!$B$3:$B$15,0),0),IF($M26="Neutra",HLOOKUP(JP$5,'Fatores PF (não CMED)'!$B$3:$P$15,MATCH("NEUTRA - POSITIVA",'Fatores PF (não CMED)'!$B$3:$B$15,0),0),"")))</f>
        <v>75.713306400000008</v>
      </c>
      <c r="JQ26" s="100">
        <f>VLOOKUP($C26,'Preços 18%'!$B:$G,6,0)*IF($M26="Positiva",HLOOKUP(JQ$5,'Fatores PF (não CMED)'!$B$3:$P$15,MATCH("POSITIVA - POSITIVA",'Fatores PF (não CMED)'!$B$3:$B$15,0),0),IF($M26="Negativa",HLOOKUP(JQ$5,'Fatores PF (não CMED)'!$B$3:$P$15,MATCH("NEGATIVA - POSITIVA",'Fatores PF (não CMED)'!$B$3:$B$15,0),0),IF($M26="Neutra",HLOOKUP(JQ$5,'Fatores PF (não CMED)'!$B$3:$P$15,MATCH("NEUTRA - POSITIVA",'Fatores PF (não CMED)'!$B$3:$B$15,0),0),"")))</f>
        <v>76.671709140000004</v>
      </c>
      <c r="JR26" s="100">
        <f>VLOOKUP($C26,'Preços 18%'!$B:$G,6,0)*IF($M26="Positiva",HLOOKUP(JR$5,'Fatores PF (não CMED)'!$B$3:$P$15,MATCH("POSITIVA - POSITIVA",'Fatores PF (não CMED)'!$B$3:$B$15,0),0),IF($M26="Negativa",HLOOKUP(JR$5,'Fatores PF (não CMED)'!$B$3:$P$15,MATCH("NEGATIVA - POSITIVA",'Fatores PF (não CMED)'!$B$3:$B$15,0),0),IF($M26="Neutra",HLOOKUP(JR$5,'Fatores PF (não CMED)'!$B$3:$P$15,MATCH("NEUTRA - POSITIVA",'Fatores PF (não CMED)'!$B$3:$B$15,0),0),"")))</f>
        <v>77.654679770000001</v>
      </c>
      <c r="JS26" s="101" t="s">
        <v>369</v>
      </c>
      <c r="JT26" s="101" t="s">
        <v>369</v>
      </c>
      <c r="JU26" s="101" t="s">
        <v>369</v>
      </c>
      <c r="JV26" s="101" t="s">
        <v>369</v>
      </c>
      <c r="JW26" s="101" t="s">
        <v>369</v>
      </c>
      <c r="JX26" s="101" t="s">
        <v>369</v>
      </c>
      <c r="JY26" s="101" t="s">
        <v>369</v>
      </c>
      <c r="JZ26" s="101" t="s">
        <v>369</v>
      </c>
      <c r="KA26" s="101" t="s">
        <v>369</v>
      </c>
      <c r="KB26" s="101" t="s">
        <v>369</v>
      </c>
      <c r="KC26" s="101" t="s">
        <v>369</v>
      </c>
      <c r="KD26" s="101" t="s">
        <v>369</v>
      </c>
      <c r="KE26" s="101" t="s">
        <v>369</v>
      </c>
      <c r="KF26" s="101" t="s">
        <v>369</v>
      </c>
      <c r="KG26" s="101" t="s">
        <v>369</v>
      </c>
      <c r="KH26" s="101" t="s">
        <v>369</v>
      </c>
      <c r="KI26" s="101" t="s">
        <v>369</v>
      </c>
      <c r="KJ26" s="101" t="s">
        <v>369</v>
      </c>
      <c r="KK26" s="101" t="s">
        <v>369</v>
      </c>
      <c r="KL26" s="101" t="s">
        <v>369</v>
      </c>
      <c r="KM26" s="100" t="s">
        <v>369</v>
      </c>
      <c r="KN26" s="100" t="s">
        <v>369</v>
      </c>
      <c r="KO26" s="140" t="str">
        <f>IF(HLOOKUP(VLOOKUP(LEFT(KO$5,2),'%ICMS'!$B:$K,9,0),$IG$4:$IR$34,MATCH($C26,$C$4:$C$34,0),0)=FD26,"",FD26)</f>
        <v/>
      </c>
      <c r="KP26" s="140">
        <f>IF(HLOOKUP(VLOOKUP(LEFT(KP$5,2),'%ICMS'!$B:$K,9,0),$IG$4:$IR$34,MATCH($C26,$C$4:$C$34,0),0)=FE26,"",FE26)</f>
        <v>0.17187499999999989</v>
      </c>
      <c r="KQ26" s="140" t="str">
        <f>IF(HLOOKUP(VLOOKUP(LEFT(KQ$5,2),'%ICMS'!$B:$K,9,0),$IG$4:$IR$34,MATCH($C26,$C$4:$C$34,0),0)=FF26,"",FF26)</f>
        <v/>
      </c>
      <c r="KR26" s="140" t="str">
        <f>IF(HLOOKUP(VLOOKUP(LEFT(KR$5,2),'%ICMS'!$B:$K,9,0),$IG$4:$IR$34,MATCH($C26,$C$4:$C$34,0),0)=FG26,"",FG26)</f>
        <v/>
      </c>
      <c r="KS26" s="140" t="str">
        <f>IF(HLOOKUP(VLOOKUP(LEFT(KS$5,2),'%ICMS'!$B:$K,9,0),$IG$4:$IR$34,MATCH($C26,$C$4:$C$34,0),0)=FH26,"",FH26)</f>
        <v/>
      </c>
      <c r="KT26" s="140" t="str">
        <f>IF(HLOOKUP(VLOOKUP(LEFT(KT$5,2),'%ICMS'!$B:$K,9,0),$IG$4:$IR$34,MATCH($C26,$C$4:$C$34,0),0)=FI26,"",FI26)</f>
        <v/>
      </c>
      <c r="KU26" s="140" t="str">
        <f>IF(HLOOKUP(VLOOKUP(LEFT(KU$5,2),'%ICMS'!$B:$K,9,0),$IG$4:$IR$34,MATCH($C26,$C$4:$C$34,0),0)=FJ26,"",FJ26)</f>
        <v/>
      </c>
      <c r="KV26" s="140" t="str">
        <f>IF(HLOOKUP(VLOOKUP(LEFT(KV$5,2),'%ICMS'!$B:$K,9,0),$IG$4:$IR$34,MATCH($C26,$C$4:$C$34,0),0)=FK26,"",FK26)</f>
        <v/>
      </c>
      <c r="KW26" s="140" t="str">
        <f>IF(HLOOKUP(VLOOKUP(LEFT(KW$5,2),'%ICMS'!$B:$K,9,0),$IG$4:$IR$34,MATCH($C26,$C$4:$C$34,0),0)=FL26,"",FL26)</f>
        <v/>
      </c>
      <c r="KX26" s="140" t="str">
        <f>IF(HLOOKUP(VLOOKUP(LEFT(KX$5,2),'%ICMS'!$B:$K,9,0),$IG$4:$IR$34,MATCH($C26,$C$4:$C$34,0),0)=FM26,"",FM26)</f>
        <v/>
      </c>
      <c r="KY26" s="140" t="str">
        <f>IF(HLOOKUP(VLOOKUP(LEFT(KY$5,2),'%ICMS'!$B:$K,9,0),$IG$4:$IR$34,MATCH($C26,$C$4:$C$34,0),0)=FN26,"",FN26)</f>
        <v/>
      </c>
      <c r="KZ26" s="140" t="str">
        <f>IF(HLOOKUP(VLOOKUP(LEFT(KZ$5,2),'%ICMS'!$B:$K,9,0),$IG$4:$IR$34,MATCH($C26,$C$4:$C$34,0),0)=FO26,"",FO26)</f>
        <v/>
      </c>
      <c r="LA26" s="140" t="str">
        <f>IF(HLOOKUP(VLOOKUP(LEFT(LA$5,2),'%ICMS'!$B:$K,9,0),$IG$4:$IR$34,MATCH($C26,$C$4:$C$34,0),0)=FP26,"",FP26)</f>
        <v/>
      </c>
      <c r="LB26" s="140" t="str">
        <f>IF(HLOOKUP(VLOOKUP(LEFT(LB$5,2),'%ICMS'!$B:$K,9,0),$IG$4:$IR$34,MATCH($C26,$C$4:$C$34,0),0)=FQ26,"",FQ26)</f>
        <v/>
      </c>
      <c r="LC26" s="140" t="str">
        <f>IF(HLOOKUP(VLOOKUP(LEFT(LC$5,2),'%ICMS'!$B:$K,9,0),$IG$4:$IR$34,MATCH($C26,$C$4:$C$34,0),0)=FR26,"",FR26)</f>
        <v/>
      </c>
      <c r="LD26" s="140" t="str">
        <f>IF(HLOOKUP(VLOOKUP(LEFT(LD$5,2),'%ICMS'!$B:$K,9,0),$IG$4:$IR$34,MATCH($C26,$C$4:$C$34,0),0)=FS26,"",FS26)</f>
        <v/>
      </c>
      <c r="LE26" s="140" t="str">
        <f>IF(HLOOKUP(VLOOKUP(LEFT(LE$5,2),'%ICMS'!$B:$K,9,0),$IG$4:$IR$34,MATCH($C26,$C$4:$C$34,0),0)=FT26,"",FT26)</f>
        <v/>
      </c>
      <c r="LF26" s="140" t="str">
        <f>IF(HLOOKUP(VLOOKUP(LEFT(LF$5,2),'%ICMS'!$B:$K,9,0),$IG$4:$IR$34,MATCH($C26,$C$4:$C$34,0),0)=FU26,"",FU26)</f>
        <v/>
      </c>
      <c r="LG26" s="140" t="str">
        <f>IF(HLOOKUP(VLOOKUP(LEFT(LG$5,2),'%ICMS'!$B:$K,9,0),$IG$4:$IR$34,MATCH($C26,$C$4:$C$34,0),0)=FV26,"",FV26)</f>
        <v/>
      </c>
      <c r="LH26" s="140" t="str">
        <f>IF(HLOOKUP(VLOOKUP(LEFT(LH$5,2),'%ICMS'!$B:$K,9,0),$IG$4:$IR$34,MATCH($C26,$C$4:$C$34,0),0)=FW26,"",FW26)</f>
        <v/>
      </c>
      <c r="LI26" s="140" t="str">
        <f>IF(HLOOKUP(VLOOKUP(LEFT(LI$5,2),'%ICMS'!$B:$K,9,0),$IG$4:$IR$34,MATCH($C26,$C$4:$C$34,0),0)=FX26,"",FX26)</f>
        <v/>
      </c>
      <c r="LJ26" s="140" t="str">
        <f>IF(HLOOKUP(VLOOKUP(LEFT(LJ$5,2),'%ICMS'!$B:$K,9,0),$IG$4:$IR$34,MATCH($C26,$C$4:$C$34,0),0)=FY26,"",FY26)</f>
        <v/>
      </c>
      <c r="LK26" s="140" t="str">
        <f>IF(HLOOKUP(VLOOKUP(LEFT(LK$5,2),'%ICMS'!$B:$K,9,0),$IG$4:$IR$34,MATCH($C26,$C$4:$C$34,0),0)=FZ26,"",FZ26)</f>
        <v/>
      </c>
      <c r="LL26" s="140" t="str">
        <f>IF(HLOOKUP(VLOOKUP(LEFT(LL$5,2),'%ICMS'!$B:$K,9,0),$IG$4:$IR$34,MATCH($C26,$C$4:$C$34,0),0)=GA26,"",GA26)</f>
        <v/>
      </c>
      <c r="LM26" s="140" t="str">
        <f>IF(HLOOKUP(VLOOKUP(LEFT(LM$5,2),'%ICMS'!$B:$K,9,0),$IG$4:$IR$34,MATCH($C26,$C$4:$C$34,0),0)=GB26,"",GB26)</f>
        <v/>
      </c>
      <c r="LN26" s="140" t="str">
        <f>IF(HLOOKUP(VLOOKUP(LEFT(LN$5,2),'%ICMS'!$B:$K,9,0),$IG$4:$IR$34,MATCH($C26,$C$4:$C$34,0),0)=GC26,"",GC26)</f>
        <v/>
      </c>
      <c r="LO26" s="140" t="str">
        <f>IFERROR(IF(AND(VLOOKUP(LEFT(LO$5,2),'%ICMS'!$B$2:$I$29,8,0)=AY26,HLOOKUP(AY26,$IG$5:$IO$34,MATCH($C26,$C$5:$C$34,0),0)=GD26),"",GD26),GD26)</f>
        <v/>
      </c>
      <c r="LP26" s="101" t="str">
        <f>IF(VLOOKUP(LEFT($LP$5,2),'%ICMS'!$B$2:$I$29,8,0)=Y26,"",GE26)</f>
        <v/>
      </c>
      <c r="LQ26" s="101" t="str">
        <f>IF(VLOOKUP(LEFT($LQ$5,2),'%ICMS'!$B$2:$I$29,8,0)=Z26,"",GF26)</f>
        <v/>
      </c>
      <c r="LR26" s="101" t="str">
        <f>IF(VLOOKUP(LEFT($LR$5,2),'%ICMS'!$B$2:$I$29,8,0)=AA26,"",GG26)</f>
        <v/>
      </c>
      <c r="LS26" s="101" t="str">
        <f>IF(VLOOKUP(LEFT($LS$5,2),'%ICMS'!$B$2:$I$29,8,0)=AB26,"",GH26)</f>
        <v/>
      </c>
      <c r="LT26" s="101" t="str">
        <f>IF(VLOOKUP(LEFT($LT$5,2),'%ICMS'!$B$2:$I$29,8,0)=AC26,"",GI26)</f>
        <v/>
      </c>
      <c r="LU26" s="101" t="str">
        <f>IF(VLOOKUP(LEFT($LU$5,2),'%ICMS'!$B$2:$I$29,8,0)=AD26,"",GJ26)</f>
        <v/>
      </c>
      <c r="LV26" s="101" t="str">
        <f>IF(VLOOKUP(LEFT($LV$5,2),'%ICMS'!$B$2:$I$29,8,0)=AE26,"",GK26)</f>
        <v/>
      </c>
      <c r="LW26" s="101" t="str">
        <f>IF(VLOOKUP(LEFT($LW$5,2),'%ICMS'!$B$2:$I$29,8,0)=AF26,"",GL26)</f>
        <v/>
      </c>
      <c r="LX26" s="101" t="str">
        <f>IF(VLOOKUP(LEFT($LX$5,2),'%ICMS'!$B$2:$I$29,8,0)=AG26,"",GM26)</f>
        <v/>
      </c>
      <c r="LY26" s="101" t="str">
        <f>IF(VLOOKUP(LEFT($LY$5,2),'%ICMS'!$B$2:$I$29,8,0)=AH26,"",GN26)</f>
        <v/>
      </c>
      <c r="LZ26" s="101" t="str">
        <f>IF(VLOOKUP(LEFT($LZ$5,2),'%ICMS'!$B$2:$I$29,8,0)=AI26,"",GO26)</f>
        <v/>
      </c>
      <c r="MA26" s="101" t="str">
        <f>IF(VLOOKUP(LEFT($MA$5,2),'%ICMS'!$B$2:$I$29,8,0)=AJ26,"",GP26)</f>
        <v/>
      </c>
      <c r="MB26" s="101" t="str">
        <f>IF(VLOOKUP(LEFT($MB$5,2),'%ICMS'!$B$2:$I$29,8,0)=AK26,"",GQ26)</f>
        <v/>
      </c>
      <c r="MC26" s="101" t="str">
        <f>IF(VLOOKUP(LEFT($MC$5,2),'%ICMS'!$B$2:$I$29,8,0)=AL26,"",GR26)</f>
        <v/>
      </c>
      <c r="MD26" s="101" t="str">
        <f>IF(VLOOKUP(LEFT($MD$5,2),'%ICMS'!$B$2:$I$29,8,0)=AM26,"",GS26)</f>
        <v/>
      </c>
      <c r="ME26" s="101" t="str">
        <f>IF(VLOOKUP(LEFT($ME$5,2),'%ICMS'!$B$2:$I$29,8,0)=AN26,"",GT26)</f>
        <v/>
      </c>
      <c r="MF26" s="101" t="str">
        <f>IF(VLOOKUP(LEFT($MF$5,2),'%ICMS'!$B$2:$I$29,8,0)=AO26,"",GU26)</f>
        <v/>
      </c>
      <c r="MG26" s="101" t="str">
        <f>IF(VLOOKUP(LEFT($MG$5,2),'%ICMS'!$B$2:$I$29,8,0)=AP26,"",GV26)</f>
        <v/>
      </c>
      <c r="MH26" s="101" t="str">
        <f>IF(VLOOKUP(LEFT($MH$5,2),'%ICMS'!$B$2:$I$29,8,0)=AQ26,"",GW26)</f>
        <v/>
      </c>
      <c r="MI26" s="101" t="str">
        <f>IF(VLOOKUP(LEFT($MI$5,2),'%ICMS'!$B$2:$I$29,8,0)=AR26,"",GX26)</f>
        <v/>
      </c>
      <c r="MJ26" s="101" t="str">
        <f>IF(VLOOKUP(LEFT($MJ$5,2),'%ICMS'!$B$2:$I$29,8,0)=AS26,"",GY26)</f>
        <v/>
      </c>
      <c r="MK26" s="101" t="str">
        <f>IF(VLOOKUP(LEFT($MK$5,2),'%ICMS'!$B$2:$I$29,8,0)=AT26,"",GZ26)</f>
        <v/>
      </c>
      <c r="ML26" s="101" t="str">
        <f>IF(VLOOKUP(LEFT($ML$5,2),'%ICMS'!$B$2:$I$29,8,0)=AU26,"",HA26)</f>
        <v/>
      </c>
      <c r="MM26" s="101" t="str">
        <f>IF(VLOOKUP(LEFT($MM$5,2),'%ICMS'!$B$2:$I$29,8,0)=AV26,"",HB26)</f>
        <v/>
      </c>
      <c r="MN26" s="101" t="str">
        <f>IF(VLOOKUP(LEFT($MN$5,2),'%ICMS'!$B$2:$I$29,8,0)=AW26,"",HC26)</f>
        <v/>
      </c>
      <c r="MO26" s="101" t="str">
        <f>IF(VLOOKUP(LEFT($MO$5,2),'%ICMS'!$B$2:$I$29,8,0)=AX26,"",HD26)</f>
        <v/>
      </c>
      <c r="MP26" s="101" t="str">
        <f>IF(VLOOKUP(LEFT($MP$5,2),'%ICMS'!$B$2:$I$29,8,0)=AY26,"",HE26)</f>
        <v/>
      </c>
      <c r="MQ26" s="101" t="str">
        <f>IF(VLOOKUP(LEFT($MQ$5,2),'%ICMS'!$B$2:$I$29,8,0)=Y26,"",HF26)</f>
        <v/>
      </c>
      <c r="MR26" s="101" t="str">
        <f>IF(VLOOKUP(LEFT($MR$5,2),'%ICMS'!$B$2:$I$29,8,0)=Z26,"",HG26)</f>
        <v/>
      </c>
      <c r="MS26" s="101" t="str">
        <f>IF(VLOOKUP(LEFT($MS$5,2),'%ICMS'!$B$2:$I$29,8,0)=AA26,"",HH26)</f>
        <v/>
      </c>
      <c r="MT26" s="101" t="str">
        <f>IF(VLOOKUP(LEFT($MT$5,2),'%ICMS'!$B$2:$I$29,8,0)=AB26,"",HI26)</f>
        <v/>
      </c>
      <c r="MU26" s="101" t="str">
        <f>IF(VLOOKUP(LEFT($MU$5,2),'%ICMS'!$B$2:$I$29,8,0)=AC26,"",HJ26)</f>
        <v/>
      </c>
      <c r="MV26" s="101" t="str">
        <f>IF(VLOOKUP(LEFT($MV$5,2),'%ICMS'!$B$2:$I$29,8,0)=AD26,"",HK26)</f>
        <v/>
      </c>
      <c r="MW26" s="101" t="str">
        <f>IF(VLOOKUP(LEFT($MW$5,2),'%ICMS'!$B$2:$I$29,8,0)=AE26,"",HL26)</f>
        <v/>
      </c>
      <c r="MX26" s="101" t="str">
        <f>IF(VLOOKUP(LEFT($MX$5,2),'%ICMS'!$B$2:$I$29,8,0)=AF26,"",HM26)</f>
        <v/>
      </c>
      <c r="MY26" s="101" t="str">
        <f>IF(VLOOKUP(LEFT($MY$5,2),'%ICMS'!$B$2:$I$29,8,0)=AG26,"",HN26)</f>
        <v/>
      </c>
      <c r="MZ26" s="101" t="str">
        <f>IF(VLOOKUP(LEFT($MZ$5,2),'%ICMS'!$B$2:$I$29,8,0)=AH26,"",HO26)</f>
        <v/>
      </c>
      <c r="NA26" s="101" t="str">
        <f>IF(VLOOKUP(LEFT($NA$5,2),'%ICMS'!$B$2:$I$29,8,0)=AI26,"",HP26)</f>
        <v/>
      </c>
      <c r="NB26" s="101" t="str">
        <f>IF(VLOOKUP(LEFT($NB$5,2),'%ICMS'!$B$2:$I$29,8,0)=AJ26,"",HQ26)</f>
        <v/>
      </c>
      <c r="NC26" s="101" t="str">
        <f>IF(VLOOKUP(LEFT($NC$5,2),'%ICMS'!$B$2:$I$29,8,0)=AK26,"",HR26)</f>
        <v/>
      </c>
      <c r="ND26" s="101" t="str">
        <f>IF(VLOOKUP(LEFT($ND$5,2),'%ICMS'!$B$2:$I$29,8,0)=AL26,"",HS26)</f>
        <v/>
      </c>
      <c r="NE26" s="101" t="str">
        <f>IF(VLOOKUP(LEFT($NE$5,2),'%ICMS'!$B$2:$I$29,8,0)=AM26,"",HT26)</f>
        <v/>
      </c>
      <c r="NF26" s="101" t="str">
        <f>IF(VLOOKUP(LEFT($NF$5,2),'%ICMS'!$B$2:$I$29,8,0)=AN26,"",HU26)</f>
        <v/>
      </c>
      <c r="NG26" s="101" t="str">
        <f>IF(VLOOKUP(LEFT($NG$5,2),'%ICMS'!$B$2:$I$29,8,0)=AO26,"",HV26)</f>
        <v/>
      </c>
      <c r="NH26" s="101" t="str">
        <f>IF(VLOOKUP(LEFT($NH$5,2),'%ICMS'!$B$2:$I$29,8,0)=AP26,"",HW26)</f>
        <v/>
      </c>
      <c r="NI26" s="101" t="str">
        <f>IF(VLOOKUP(LEFT($NI$5,2),'%ICMS'!$B$2:$I$29,8,0)=AQ26,"",HX26)</f>
        <v/>
      </c>
      <c r="NJ26" s="101" t="str">
        <f>IF(VLOOKUP(LEFT($NJ$5,2),'%ICMS'!$B$2:$I$29,8,0)=AR26,"",HY26)</f>
        <v/>
      </c>
      <c r="NK26" s="101" t="str">
        <f>IF(VLOOKUP(LEFT($NK$5,2),'%ICMS'!$B$2:$I$29,8,0)=AS26,"",HZ26)</f>
        <v/>
      </c>
      <c r="NL26" s="101" t="str">
        <f>IF(VLOOKUP(LEFT($NL$5,2),'%ICMS'!$B$2:$I$29,8,0)=AT26,"",IA26)</f>
        <v/>
      </c>
      <c r="NM26" s="101" t="str">
        <f>IF(VLOOKUP(LEFT($NM$5,2),'%ICMS'!$B$2:$I$29,8,0)=AU26,"",IB26)</f>
        <v/>
      </c>
      <c r="NN26" s="101" t="str">
        <f>IF(VLOOKUP(LEFT($NN$5,2),'%ICMS'!$B$2:$I$29,8,0)=AV26,"",IC26)</f>
        <v/>
      </c>
      <c r="NO26" s="101" t="str">
        <f>IF(FB26="PMPF",U26,IF(VLOOKUP(LEFT($NO$5,2),'%ICMS'!$B$2:$I$29,8,0)=AW26,"",ID26))</f>
        <v/>
      </c>
      <c r="NP26" s="101" t="str">
        <f>IF(VLOOKUP(LEFT($NP$5,2),'%ICMS'!$B$2:$I$29,8,0)=AX26,"",IE26)</f>
        <v/>
      </c>
      <c r="NQ26" s="101" t="str">
        <f>IF(VLOOKUP(LEFT($NQ$5,2),'%ICMS'!$B$2:$I$29,8,0)=AY26,"",IF26)</f>
        <v/>
      </c>
      <c r="NT26" s="139">
        <v>0.08</v>
      </c>
      <c r="NU26" s="101">
        <f t="shared" si="18"/>
        <v>66.930609719362522</v>
      </c>
      <c r="NV26" s="101">
        <f t="shared" si="19"/>
        <v>67.128020486553055</v>
      </c>
      <c r="NW26" s="101">
        <f t="shared" si="20"/>
        <v>67.061260632000014</v>
      </c>
      <c r="NX26" s="101">
        <f t="shared" si="21"/>
        <v>66.80369166666668</v>
      </c>
      <c r="NY26" s="101">
        <f t="shared" si="22"/>
        <v>67.128020486553055</v>
      </c>
      <c r="NZ26" s="101">
        <f t="shared" si="23"/>
        <v>67.061260632000014</v>
      </c>
      <c r="OA26" s="101">
        <f t="shared" si="24"/>
        <v>66.68036879313334</v>
      </c>
      <c r="OB26" s="101">
        <f t="shared" si="25"/>
        <v>66.68036879313334</v>
      </c>
      <c r="OC26" s="101">
        <f t="shared" si="26"/>
        <v>66.930609719362522</v>
      </c>
      <c r="OD26" s="101">
        <f t="shared" si="27"/>
        <v>67.477285509929175</v>
      </c>
      <c r="OE26" s="101">
        <f t="shared" si="28"/>
        <v>78.20920000000001</v>
      </c>
      <c r="OF26" s="101">
        <f t="shared" si="29"/>
        <v>66.68036879313334</v>
      </c>
      <c r="OG26" s="101">
        <f t="shared" si="30"/>
        <v>66.68036879313334</v>
      </c>
      <c r="OH26" s="101">
        <f t="shared" si="31"/>
        <v>66.930609719362522</v>
      </c>
      <c r="OI26" s="101">
        <f t="shared" si="32"/>
        <v>67.061260632000014</v>
      </c>
      <c r="OJ26" s="101">
        <f t="shared" si="33"/>
        <v>67.128020486553055</v>
      </c>
      <c r="OK26" s="101">
        <f t="shared" si="34"/>
        <v>67.405297607385435</v>
      </c>
      <c r="OL26" s="101">
        <f t="shared" si="35"/>
        <v>66.995417039731251</v>
      </c>
      <c r="OM26" s="101">
        <f t="shared" si="36"/>
        <v>67.334416039150014</v>
      </c>
      <c r="ON26" s="101">
        <f t="shared" si="37"/>
        <v>67.061260632000014</v>
      </c>
      <c r="OO26" s="101">
        <f t="shared" si="38"/>
        <v>66.995417039731251</v>
      </c>
      <c r="OP26" s="101">
        <f t="shared" si="39"/>
        <v>67.061260632000014</v>
      </c>
      <c r="OQ26" s="101">
        <f t="shared" si="40"/>
        <v>66.68036879313334</v>
      </c>
      <c r="OR26" s="101">
        <f t="shared" si="41"/>
        <v>66.68036879313334</v>
      </c>
      <c r="OS26" s="101">
        <f t="shared" si="42"/>
        <v>67.061260632000014</v>
      </c>
      <c r="OT26" s="101">
        <f t="shared" si="43"/>
        <v>66.80369166666668</v>
      </c>
      <c r="OU26" s="101">
        <f t="shared" si="44"/>
        <v>67.061260632000014</v>
      </c>
      <c r="OV26" s="101">
        <f t="shared" si="104"/>
        <v>0</v>
      </c>
      <c r="OW26" s="101">
        <f t="shared" si="45"/>
        <v>0</v>
      </c>
      <c r="OX26" s="101">
        <f t="shared" si="46"/>
        <v>0</v>
      </c>
      <c r="OY26" s="101">
        <f t="shared" si="47"/>
        <v>0</v>
      </c>
      <c r="OZ26" s="101">
        <f t="shared" si="48"/>
        <v>0</v>
      </c>
      <c r="PA26" s="101">
        <f t="shared" si="49"/>
        <v>0</v>
      </c>
      <c r="PB26" s="101">
        <f t="shared" si="50"/>
        <v>0</v>
      </c>
      <c r="PC26" s="101">
        <f t="shared" si="51"/>
        <v>0</v>
      </c>
      <c r="PD26" s="101">
        <f t="shared" si="52"/>
        <v>0</v>
      </c>
      <c r="PE26" s="101">
        <f t="shared" si="53"/>
        <v>0</v>
      </c>
      <c r="PF26" s="101">
        <f t="shared" si="54"/>
        <v>0</v>
      </c>
      <c r="PG26" s="101">
        <f t="shared" si="55"/>
        <v>0</v>
      </c>
      <c r="PH26" s="101">
        <f t="shared" si="56"/>
        <v>0</v>
      </c>
      <c r="PI26" s="101">
        <f t="shared" si="57"/>
        <v>0</v>
      </c>
      <c r="PJ26" s="101">
        <f t="shared" si="58"/>
        <v>0</v>
      </c>
      <c r="PK26" s="101">
        <f t="shared" si="59"/>
        <v>0</v>
      </c>
      <c r="PL26" s="101">
        <f t="shared" si="60"/>
        <v>0</v>
      </c>
      <c r="PM26" s="101">
        <f t="shared" si="61"/>
        <v>0</v>
      </c>
      <c r="PN26" s="101">
        <f t="shared" si="62"/>
        <v>0</v>
      </c>
      <c r="PO26" s="101">
        <f t="shared" si="63"/>
        <v>0</v>
      </c>
      <c r="PP26" s="101">
        <f t="shared" si="64"/>
        <v>0</v>
      </c>
      <c r="PQ26" s="101">
        <f t="shared" si="65"/>
        <v>0</v>
      </c>
      <c r="PR26" s="101">
        <f t="shared" si="66"/>
        <v>0</v>
      </c>
      <c r="PS26" s="101">
        <f t="shared" si="67"/>
        <v>0</v>
      </c>
      <c r="PT26" s="101">
        <f t="shared" si="68"/>
        <v>0</v>
      </c>
      <c r="PU26" s="101">
        <f t="shared" si="69"/>
        <v>0</v>
      </c>
      <c r="PV26" s="101">
        <f t="shared" si="70"/>
        <v>0</v>
      </c>
      <c r="PW26" s="101">
        <f t="shared" si="71"/>
        <v>0</v>
      </c>
      <c r="PX26" s="101">
        <f t="shared" si="72"/>
        <v>0</v>
      </c>
      <c r="PY26" s="101">
        <f t="shared" si="73"/>
        <v>0</v>
      </c>
      <c r="PZ26" s="101">
        <f t="shared" si="74"/>
        <v>0</v>
      </c>
      <c r="QA26" s="101">
        <f t="shared" si="75"/>
        <v>0</v>
      </c>
      <c r="QB26" s="101">
        <f t="shared" si="76"/>
        <v>0</v>
      </c>
      <c r="QC26" s="101">
        <f t="shared" si="77"/>
        <v>0</v>
      </c>
      <c r="QD26" s="101">
        <f t="shared" si="78"/>
        <v>0</v>
      </c>
      <c r="QE26" s="101">
        <f t="shared" si="79"/>
        <v>0</v>
      </c>
      <c r="QF26" s="101">
        <f t="shared" si="80"/>
        <v>0</v>
      </c>
      <c r="QG26" s="101">
        <f t="shared" si="81"/>
        <v>4.6456264800000042</v>
      </c>
      <c r="QH26" s="101">
        <f t="shared" si="82"/>
        <v>13.033360951864589</v>
      </c>
      <c r="QI26" s="101">
        <f t="shared" si="83"/>
        <v>0</v>
      </c>
      <c r="QJ26" s="101">
        <f t="shared" si="84"/>
        <v>0</v>
      </c>
      <c r="QK26" s="101">
        <f t="shared" si="85"/>
        <v>0</v>
      </c>
      <c r="QL26" s="101">
        <f t="shared" si="86"/>
        <v>0</v>
      </c>
      <c r="QM26" s="101">
        <f t="shared" si="87"/>
        <v>0</v>
      </c>
      <c r="QN26" s="101">
        <f t="shared" si="88"/>
        <v>0</v>
      </c>
      <c r="QO26" s="101">
        <f t="shared" si="89"/>
        <v>0</v>
      </c>
      <c r="QP26" s="101">
        <f t="shared" si="90"/>
        <v>0</v>
      </c>
      <c r="QQ26" s="101">
        <f t="shared" si="91"/>
        <v>0</v>
      </c>
      <c r="QR26" s="101">
        <f t="shared" si="92"/>
        <v>0</v>
      </c>
      <c r="QS26" s="101">
        <f t="shared" si="93"/>
        <v>0</v>
      </c>
      <c r="QT26" s="101">
        <f t="shared" si="94"/>
        <v>0</v>
      </c>
      <c r="QU26" s="101">
        <f t="shared" si="95"/>
        <v>0</v>
      </c>
      <c r="QV26" s="101">
        <f t="shared" si="96"/>
        <v>0</v>
      </c>
      <c r="QW26" s="101">
        <f t="shared" si="97"/>
        <v>0</v>
      </c>
      <c r="QX26" s="101">
        <f t="shared" si="105"/>
        <v>66.930609719362522</v>
      </c>
      <c r="QY26" s="101">
        <f t="shared" si="232"/>
        <v>67.128020486553055</v>
      </c>
      <c r="QZ26" s="101">
        <f t="shared" si="233"/>
        <v>67.061260632000014</v>
      </c>
      <c r="RA26" s="101">
        <f t="shared" si="234"/>
        <v>66.80369166666668</v>
      </c>
      <c r="RB26" s="101">
        <f t="shared" si="235"/>
        <v>67.128020486553055</v>
      </c>
      <c r="RC26" s="101">
        <f t="shared" si="236"/>
        <v>67.061260632000014</v>
      </c>
      <c r="RD26" s="101">
        <f t="shared" si="237"/>
        <v>66.68036879313334</v>
      </c>
      <c r="RE26" s="101">
        <f t="shared" si="238"/>
        <v>66.68036879313334</v>
      </c>
      <c r="RF26" s="101">
        <f t="shared" si="239"/>
        <v>66.930609719362522</v>
      </c>
      <c r="RG26" s="101">
        <f t="shared" si="240"/>
        <v>67.477285509929175</v>
      </c>
      <c r="RH26" s="101">
        <f t="shared" si="241"/>
        <v>82.854826480000014</v>
      </c>
      <c r="RI26" s="101">
        <f t="shared" si="242"/>
        <v>79.713729744997934</v>
      </c>
      <c r="RJ26" s="101">
        <f t="shared" si="243"/>
        <v>66.68036879313334</v>
      </c>
      <c r="RK26" s="101">
        <f t="shared" si="244"/>
        <v>66.930609719362522</v>
      </c>
      <c r="RL26" s="101">
        <f t="shared" si="245"/>
        <v>67.061260632000014</v>
      </c>
      <c r="RM26" s="101">
        <f t="shared" si="246"/>
        <v>67.128020486553055</v>
      </c>
      <c r="RN26" s="101">
        <f t="shared" si="247"/>
        <v>67.405297607385435</v>
      </c>
      <c r="RO26" s="101">
        <f t="shared" si="248"/>
        <v>66.995417039731251</v>
      </c>
      <c r="RP26" s="101">
        <f t="shared" si="249"/>
        <v>67.334416039150014</v>
      </c>
      <c r="RQ26" s="101">
        <f t="shared" si="250"/>
        <v>67.061260632000014</v>
      </c>
      <c r="RR26" s="101">
        <f t="shared" si="251"/>
        <v>66.995417039731251</v>
      </c>
      <c r="RS26" s="101">
        <f t="shared" si="252"/>
        <v>67.061260632000014</v>
      </c>
      <c r="RT26" s="101">
        <f t="shared" si="226"/>
        <v>66.68036879313334</v>
      </c>
      <c r="RU26" s="101">
        <f t="shared" si="227"/>
        <v>66.68036879313334</v>
      </c>
      <c r="RV26" s="101">
        <f t="shared" si="228"/>
        <v>67.061260632000014</v>
      </c>
      <c r="RW26" s="101">
        <f t="shared" si="229"/>
        <v>66.80369166666668</v>
      </c>
      <c r="RX26" s="101">
        <f t="shared" si="230"/>
        <v>67.061260632000014</v>
      </c>
      <c r="RY26" s="101">
        <f t="shared" si="106"/>
        <v>69.840636228900024</v>
      </c>
      <c r="RZ26" s="101">
        <f t="shared" si="107"/>
        <v>70.046630072924927</v>
      </c>
      <c r="SA26" s="101">
        <f t="shared" si="108"/>
        <v>69.976967616000024</v>
      </c>
      <c r="SB26" s="101">
        <f t="shared" si="109"/>
        <v>69.708200000000005</v>
      </c>
      <c r="SC26" s="101">
        <f t="shared" si="110"/>
        <v>70.046630072924927</v>
      </c>
      <c r="SD26" s="101">
        <f t="shared" si="111"/>
        <v>69.976967616000024</v>
      </c>
      <c r="SE26" s="101">
        <f t="shared" si="112"/>
        <v>69.579515262400008</v>
      </c>
      <c r="SF26" s="101">
        <f t="shared" si="113"/>
        <v>69.579515262400008</v>
      </c>
      <c r="SG26" s="101">
        <f t="shared" si="114"/>
        <v>69.840636228900024</v>
      </c>
      <c r="SH26" s="101">
        <f t="shared" si="115"/>
        <v>70.411080532100016</v>
      </c>
      <c r="SI26" s="101">
        <f t="shared" si="116"/>
        <v>69.708200000000005</v>
      </c>
      <c r="SJ26" s="101">
        <f t="shared" si="117"/>
        <v>69.579515262400008</v>
      </c>
      <c r="SK26" s="101">
        <f t="shared" si="118"/>
        <v>69.579515262400008</v>
      </c>
      <c r="SL26" s="101">
        <f t="shared" si="119"/>
        <v>69.840636228900024</v>
      </c>
      <c r="SM26" s="101">
        <f t="shared" si="120"/>
        <v>69.976967616000024</v>
      </c>
      <c r="SN26" s="101">
        <f t="shared" si="121"/>
        <v>70.046630072924927</v>
      </c>
      <c r="SO26" s="101">
        <f t="shared" si="122"/>
        <v>70.335962720750018</v>
      </c>
      <c r="SP26" s="101">
        <f t="shared" si="123"/>
        <v>69.908261258850004</v>
      </c>
      <c r="SQ26" s="101">
        <f t="shared" si="124"/>
        <v>70.261999345200024</v>
      </c>
      <c r="SR26" s="101">
        <f t="shared" si="125"/>
        <v>69.976967616000024</v>
      </c>
      <c r="SS26" s="101">
        <f t="shared" si="126"/>
        <v>69.908261258850004</v>
      </c>
      <c r="ST26" s="101">
        <f t="shared" si="127"/>
        <v>69.976967616000024</v>
      </c>
      <c r="SU26" s="101">
        <f t="shared" si="128"/>
        <v>69.579515262400008</v>
      </c>
      <c r="SV26" s="101">
        <f t="shared" si="129"/>
        <v>69.579515262400008</v>
      </c>
      <c r="SW26" s="101">
        <f t="shared" si="130"/>
        <v>69.976967616000024</v>
      </c>
      <c r="SX26" s="101">
        <f t="shared" si="131"/>
        <v>69.708200000000005</v>
      </c>
      <c r="SY26" s="101">
        <f t="shared" si="132"/>
        <v>69.976967616000024</v>
      </c>
    </row>
    <row r="27" spans="1:519" s="112" customFormat="1" ht="15" customHeight="1" x14ac:dyDescent="0.2">
      <c r="A27" s="16" t="s">
        <v>99</v>
      </c>
      <c r="B27" s="16" t="s">
        <v>36</v>
      </c>
      <c r="C27" s="18">
        <v>100070337</v>
      </c>
      <c r="D27" s="17" t="s">
        <v>4</v>
      </c>
      <c r="E27" s="18" t="s">
        <v>172</v>
      </c>
      <c r="F27" s="148" t="s">
        <v>68</v>
      </c>
      <c r="G27" s="18">
        <v>288</v>
      </c>
      <c r="H27" s="18" t="s">
        <v>40</v>
      </c>
      <c r="I27" s="148" t="s">
        <v>126</v>
      </c>
      <c r="J27" s="18" t="s">
        <v>110</v>
      </c>
      <c r="K27" s="149" t="s">
        <v>108</v>
      </c>
      <c r="L27" s="18" t="s">
        <v>62</v>
      </c>
      <c r="M27" s="18" t="s">
        <v>19</v>
      </c>
      <c r="N27" s="150" t="s">
        <v>63</v>
      </c>
      <c r="O27" s="150" t="s">
        <v>136</v>
      </c>
      <c r="P27" s="150">
        <v>2</v>
      </c>
      <c r="Q27" s="150" t="s">
        <v>20</v>
      </c>
      <c r="R27" s="150" t="s">
        <v>21</v>
      </c>
      <c r="S27" s="151">
        <v>0</v>
      </c>
      <c r="T27" s="152">
        <v>0</v>
      </c>
      <c r="U27" s="169" t="s">
        <v>369</v>
      </c>
      <c r="V27" s="152">
        <f t="shared" si="231"/>
        <v>0</v>
      </c>
      <c r="W27" s="153">
        <v>0</v>
      </c>
      <c r="X27" s="153"/>
      <c r="Y27" s="153">
        <v>0.19</v>
      </c>
      <c r="Z27" s="153">
        <v>0.20499999999999999</v>
      </c>
      <c r="AA27" s="153">
        <v>0.2</v>
      </c>
      <c r="AB27" s="153">
        <v>0.18</v>
      </c>
      <c r="AC27" s="153">
        <v>0.20499999999999999</v>
      </c>
      <c r="AD27" s="153">
        <v>0.2</v>
      </c>
      <c r="AE27" s="153">
        <v>0.17</v>
      </c>
      <c r="AF27" s="153">
        <v>0.17</v>
      </c>
      <c r="AG27" s="153">
        <v>0.19</v>
      </c>
      <c r="AH27" s="153">
        <v>0.23</v>
      </c>
      <c r="AI27" s="153">
        <v>0.18</v>
      </c>
      <c r="AJ27" s="153">
        <v>0.17</v>
      </c>
      <c r="AK27" s="153">
        <v>0.17</v>
      </c>
      <c r="AL27" s="153">
        <v>0.19</v>
      </c>
      <c r="AM27" s="153">
        <v>0.2</v>
      </c>
      <c r="AN27" s="153">
        <v>0.20499999999999999</v>
      </c>
      <c r="AO27" s="153">
        <v>0.22500000000000001</v>
      </c>
      <c r="AP27" s="153">
        <v>0.19500000000000001</v>
      </c>
      <c r="AQ27" s="153">
        <v>0.22</v>
      </c>
      <c r="AR27" s="153">
        <v>0.2</v>
      </c>
      <c r="AS27" s="153">
        <v>0.19500000000000001</v>
      </c>
      <c r="AT27" s="153">
        <v>0.2</v>
      </c>
      <c r="AU27" s="153">
        <v>0.17</v>
      </c>
      <c r="AV27" s="153">
        <v>0.17</v>
      </c>
      <c r="AW27" s="153">
        <v>0.2</v>
      </c>
      <c r="AX27" s="153">
        <v>0.18</v>
      </c>
      <c r="AY27" s="153">
        <v>0.2</v>
      </c>
      <c r="AZ27" s="153">
        <v>0.04</v>
      </c>
      <c r="BA27" s="153">
        <v>0.04</v>
      </c>
      <c r="BB27" s="153">
        <v>0.04</v>
      </c>
      <c r="BC27" s="153">
        <v>0.04</v>
      </c>
      <c r="BD27" s="153">
        <v>0.04</v>
      </c>
      <c r="BE27" s="153">
        <v>0.04</v>
      </c>
      <c r="BF27" s="153">
        <v>0.04</v>
      </c>
      <c r="BG27" s="153">
        <v>0.04</v>
      </c>
      <c r="BH27" s="153">
        <v>0.19</v>
      </c>
      <c r="BI27" s="153">
        <v>0.04</v>
      </c>
      <c r="BJ27" s="153">
        <v>0.04</v>
      </c>
      <c r="BK27" s="153">
        <v>0.04</v>
      </c>
      <c r="BL27" s="153">
        <v>0.04</v>
      </c>
      <c r="BM27" s="153">
        <v>0.04</v>
      </c>
      <c r="BN27" s="153">
        <v>0.04</v>
      </c>
      <c r="BO27" s="153">
        <v>0.04</v>
      </c>
      <c r="BP27" s="153">
        <v>0.04</v>
      </c>
      <c r="BQ27" s="153">
        <v>0.04</v>
      </c>
      <c r="BR27" s="153">
        <v>0.04</v>
      </c>
      <c r="BS27" s="153">
        <v>0.04</v>
      </c>
      <c r="BT27" s="153">
        <v>0.04</v>
      </c>
      <c r="BU27" s="153">
        <v>0.04</v>
      </c>
      <c r="BV27" s="153">
        <v>0.04</v>
      </c>
      <c r="BW27" s="153">
        <v>0.04</v>
      </c>
      <c r="BX27" s="153">
        <v>0.04</v>
      </c>
      <c r="BY27" s="153">
        <v>0.04</v>
      </c>
      <c r="BZ27" s="153">
        <v>0.04</v>
      </c>
      <c r="CA27" s="153" t="s">
        <v>369</v>
      </c>
      <c r="CB27" s="153" t="s">
        <v>425</v>
      </c>
      <c r="CC27" s="153" t="s">
        <v>369</v>
      </c>
      <c r="CD27" s="153" t="s">
        <v>425</v>
      </c>
      <c r="CE27" s="154" t="s">
        <v>425</v>
      </c>
      <c r="CF27" s="153" t="s">
        <v>369</v>
      </c>
      <c r="CG27" s="153" t="s">
        <v>369</v>
      </c>
      <c r="CH27" s="153" t="s">
        <v>425</v>
      </c>
      <c r="CI27" s="153" t="s">
        <v>369</v>
      </c>
      <c r="CJ27" s="153" t="s">
        <v>425</v>
      </c>
      <c r="CK27" s="153" t="s">
        <v>425</v>
      </c>
      <c r="CL27" s="153" t="s">
        <v>425</v>
      </c>
      <c r="CM27" s="154" t="s">
        <v>425</v>
      </c>
      <c r="CN27" s="153" t="s">
        <v>369</v>
      </c>
      <c r="CO27" s="153" t="s">
        <v>369</v>
      </c>
      <c r="CP27" s="154" t="s">
        <v>425</v>
      </c>
      <c r="CQ27" s="153" t="s">
        <v>369</v>
      </c>
      <c r="CR27" s="153" t="s">
        <v>369</v>
      </c>
      <c r="CS27" s="153" t="s">
        <v>425</v>
      </c>
      <c r="CT27" s="153" t="s">
        <v>369</v>
      </c>
      <c r="CU27" s="153" t="s">
        <v>369</v>
      </c>
      <c r="CV27" s="153" t="s">
        <v>369</v>
      </c>
      <c r="CW27" s="153" t="s">
        <v>369</v>
      </c>
      <c r="CX27" s="153" t="s">
        <v>369</v>
      </c>
      <c r="CY27" s="153" t="s">
        <v>369</v>
      </c>
      <c r="CZ27" s="153" t="s">
        <v>369</v>
      </c>
      <c r="DA27" s="153" t="s">
        <v>369</v>
      </c>
      <c r="DB27" s="153" t="s">
        <v>369</v>
      </c>
      <c r="DC27" s="153" t="s">
        <v>369</v>
      </c>
      <c r="DD27" s="153" t="s">
        <v>369</v>
      </c>
      <c r="DE27" s="153" t="s">
        <v>369</v>
      </c>
      <c r="DF27" s="153" t="s">
        <v>369</v>
      </c>
      <c r="DG27" s="153" t="s">
        <v>369</v>
      </c>
      <c r="DH27" s="153" t="s">
        <v>369</v>
      </c>
      <c r="DI27" s="153" t="s">
        <v>369</v>
      </c>
      <c r="DJ27" s="153" t="s">
        <v>369</v>
      </c>
      <c r="DK27" s="153" t="s">
        <v>369</v>
      </c>
      <c r="DL27" s="153" t="s">
        <v>369</v>
      </c>
      <c r="DM27" s="153" t="s">
        <v>369</v>
      </c>
      <c r="DN27" s="153" t="s">
        <v>369</v>
      </c>
      <c r="DO27" s="153" t="s">
        <v>369</v>
      </c>
      <c r="DP27" s="153" t="s">
        <v>369</v>
      </c>
      <c r="DQ27" s="153" t="s">
        <v>369</v>
      </c>
      <c r="DR27" s="153" t="s">
        <v>369</v>
      </c>
      <c r="DS27" s="153" t="s">
        <v>369</v>
      </c>
      <c r="DT27" s="153" t="s">
        <v>369</v>
      </c>
      <c r="DU27" s="153" t="s">
        <v>369</v>
      </c>
      <c r="DV27" s="153" t="s">
        <v>369</v>
      </c>
      <c r="DW27" s="153" t="s">
        <v>369</v>
      </c>
      <c r="DX27" s="153" t="s">
        <v>369</v>
      </c>
      <c r="DY27" s="153" t="s">
        <v>369</v>
      </c>
      <c r="DZ27" s="153" t="s">
        <v>369</v>
      </c>
      <c r="EA27" s="153" t="s">
        <v>369</v>
      </c>
      <c r="EB27" s="153" t="s">
        <v>369</v>
      </c>
      <c r="EC27" s="153" t="str">
        <f t="shared" si="0"/>
        <v>N/A</v>
      </c>
      <c r="ED27" s="153" t="str">
        <f t="shared" si="1"/>
        <v>N/A</v>
      </c>
      <c r="EE27" s="153" t="str">
        <f t="shared" si="2"/>
        <v>N/A</v>
      </c>
      <c r="EF27" s="153" t="str">
        <f t="shared" si="3"/>
        <v>N/A</v>
      </c>
      <c r="EG27" s="153" t="str">
        <f t="shared" si="4"/>
        <v>N/A</v>
      </c>
      <c r="EH27" s="153" t="str">
        <f t="shared" si="5"/>
        <v>N/A</v>
      </c>
      <c r="EI27" s="153" t="str">
        <f t="shared" si="6"/>
        <v>N/A</v>
      </c>
      <c r="EJ27" s="153" t="str">
        <f t="shared" si="7"/>
        <v>N/A</v>
      </c>
      <c r="EK27" s="153" t="str">
        <f t="shared" si="8"/>
        <v>N/A</v>
      </c>
      <c r="EL27" s="153" t="str">
        <f t="shared" si="9"/>
        <v>N/A</v>
      </c>
      <c r="EM27" s="153" t="str">
        <f t="shared" si="10"/>
        <v>N/A</v>
      </c>
      <c r="EN27" s="153" t="str">
        <f t="shared" si="11"/>
        <v>N/A</v>
      </c>
      <c r="EO27" s="153" t="str">
        <f t="shared" si="12"/>
        <v>N/A</v>
      </c>
      <c r="EP27" s="153" t="str">
        <f t="shared" si="133"/>
        <v>N/A</v>
      </c>
      <c r="EQ27" s="153" t="str">
        <f t="shared" si="134"/>
        <v>N/A</v>
      </c>
      <c r="ER27" s="153" t="str">
        <f t="shared" ref="ER27:ER34" si="495">IF(DQ27="N/A","N/A",IF(DQ27="PMC","PMC",IF(DQ27="PMPF","PMPF",((1+DQ27)*(1-BO27)/(1-CP27))-1)))</f>
        <v>N/A</v>
      </c>
      <c r="ES27" s="153" t="str">
        <f t="shared" si="135"/>
        <v>N/A</v>
      </c>
      <c r="ET27" s="153" t="str">
        <f t="shared" si="136"/>
        <v>N/A</v>
      </c>
      <c r="EU27" s="153" t="str">
        <f t="shared" si="137"/>
        <v>N/A</v>
      </c>
      <c r="EV27" s="153" t="str">
        <f t="shared" si="138"/>
        <v>N/A</v>
      </c>
      <c r="EW27" s="153" t="str">
        <f t="shared" si="139"/>
        <v>N/A</v>
      </c>
      <c r="EX27" s="153" t="str">
        <f t="shared" si="140"/>
        <v>N/A</v>
      </c>
      <c r="EY27" s="153" t="str">
        <f t="shared" si="141"/>
        <v>N/A</v>
      </c>
      <c r="EZ27" s="153" t="str">
        <f t="shared" si="142"/>
        <v>N/A</v>
      </c>
      <c r="FA27" s="153" t="str">
        <f t="shared" si="143"/>
        <v>N/A</v>
      </c>
      <c r="FB27" s="153" t="str">
        <f t="shared" si="144"/>
        <v>N/A</v>
      </c>
      <c r="FC27" s="153" t="str">
        <f t="shared" si="145"/>
        <v>N/A</v>
      </c>
      <c r="FD27" s="155">
        <f t="shared" si="146"/>
        <v>0.15624999999999989</v>
      </c>
      <c r="FE27" s="155">
        <f t="shared" si="147"/>
        <v>0.17187499999999989</v>
      </c>
      <c r="FF27" s="155">
        <f t="shared" si="148"/>
        <v>0.16666666666666663</v>
      </c>
      <c r="FG27" s="155">
        <f t="shared" si="149"/>
        <v>0.14583333333333326</v>
      </c>
      <c r="FH27" s="155">
        <f t="shared" si="150"/>
        <v>0.17187499999999989</v>
      </c>
      <c r="FI27" s="155">
        <f t="shared" si="151"/>
        <v>0.16666666666666663</v>
      </c>
      <c r="FJ27" s="155">
        <f t="shared" si="152"/>
        <v>0.13541666666666663</v>
      </c>
      <c r="FK27" s="155">
        <f t="shared" si="153"/>
        <v>0.13541666666666663</v>
      </c>
      <c r="FL27" s="155">
        <f t="shared" si="154"/>
        <v>0</v>
      </c>
      <c r="FM27" s="155">
        <f t="shared" si="155"/>
        <v>0.19791666666666663</v>
      </c>
      <c r="FN27" s="155">
        <f t="shared" si="156"/>
        <v>0.14583333333333326</v>
      </c>
      <c r="FO27" s="155">
        <f t="shared" si="157"/>
        <v>0.13541666666666663</v>
      </c>
      <c r="FP27" s="155">
        <f t="shared" si="158"/>
        <v>0.13541666666666663</v>
      </c>
      <c r="FQ27" s="155">
        <f t="shared" si="159"/>
        <v>0.15624999999999989</v>
      </c>
      <c r="FR27" s="155">
        <f t="shared" si="160"/>
        <v>0.16666666666666663</v>
      </c>
      <c r="FS27" s="155">
        <f t="shared" si="161"/>
        <v>0.17187499999999989</v>
      </c>
      <c r="FT27" s="155">
        <f t="shared" si="162"/>
        <v>0.19270833333333326</v>
      </c>
      <c r="FU27" s="155">
        <f t="shared" si="163"/>
        <v>0.16145833333333337</v>
      </c>
      <c r="FV27" s="155">
        <f t="shared" si="164"/>
        <v>0.18749999999999989</v>
      </c>
      <c r="FW27" s="155">
        <f t="shared" si="165"/>
        <v>0.16666666666666663</v>
      </c>
      <c r="FX27" s="155">
        <f t="shared" si="166"/>
        <v>0.16145833333333337</v>
      </c>
      <c r="FY27" s="155">
        <f t="shared" si="167"/>
        <v>0.16666666666666663</v>
      </c>
      <c r="FZ27" s="155">
        <f t="shared" si="168"/>
        <v>0.13541666666666663</v>
      </c>
      <c r="GA27" s="155">
        <f t="shared" si="169"/>
        <v>0.13541666666666663</v>
      </c>
      <c r="GB27" s="155">
        <f t="shared" si="170"/>
        <v>0.16666666666666663</v>
      </c>
      <c r="GC27" s="155">
        <f t="shared" si="171"/>
        <v>0.14583333333333326</v>
      </c>
      <c r="GD27" s="155">
        <f t="shared" si="172"/>
        <v>0.16666666666666663</v>
      </c>
      <c r="GE27" s="97">
        <f>VLOOKUP($C27,'Preços 18%'!$B:$G,6,0)*IF($M27="Positiva",HLOOKUP(Y27,'Fatores PF'!$B$3:$P$15,MATCH("POSITIVA - POSITIVA",'Fatores PF'!$B$3:$B$15,0),0),IF($M27="Negativa",HLOOKUP(Y27,'Fatores PF'!$B$3:$P$15,MATCH("NEGATIVA - NEGATIVA",'Fatores PF'!$B$3:$B$15,0),0),IF($M27="Neutra",HLOOKUP(Y27,'Fatores PF'!$B$3:$P$15,MATCH("NEUTRA - NEUTRA",'Fatores PF'!$B$3:$B$15,0),0),"")))</f>
        <v>80.374084941248</v>
      </c>
      <c r="GF27" s="97">
        <f>VLOOKUP($C27,'Preços 18%'!$B:$G,6,0)*IF($M27="Positiva",HLOOKUP(Z27,'Fatores PF'!$B$3:$P$15,MATCH("POSITIVA - POSITIVA",'Fatores PF'!$B$3:$B$15,0),0),IF($M27="Negativa",HLOOKUP(Z27,'Fatores PF'!$B$3:$P$15,MATCH("NEGATIVA - NEGATIVA",'Fatores PF'!$B$3:$B$15,0),0),IF($M27="Neutra",HLOOKUP(Z27,'Fatores PF'!$B$3:$P$15,MATCH("NEUTRA - NEUTRA",'Fatores PF'!$B$3:$B$15,0),0),"")))</f>
        <v>81.890587595935997</v>
      </c>
      <c r="GG27" s="97">
        <f>VLOOKUP($C27,'Preços 18%'!$B:$G,6,0)*IF($M27="Positiva",HLOOKUP(AA27,'Fatores PF'!$B$3:$P$15,MATCH("POSITIVA - POSITIVA",'Fatores PF'!$B$3:$B$15,0),0),IF($M27="Negativa",HLOOKUP(AA27,'Fatores PF'!$B$3:$P$15,MATCH("NEGATIVA - NEGATIVA",'Fatores PF'!$B$3:$B$15,0),0),IF($M27="Neutra",HLOOKUP(AA27,'Fatores PF'!$B$3:$P$15,MATCH("NEUTRA - NEUTRA",'Fatores PF'!$B$3:$B$15,0),0),"")))</f>
        <v>81.378735199999994</v>
      </c>
      <c r="GH27" s="97">
        <f>VLOOKUP($C27,'Preços 18%'!$B:$G,6,0)*IF($M27="Positiva",HLOOKUP(AB27,'Fatores PF'!$B$3:$P$15,MATCH("POSITIVA - POSITIVA",'Fatores PF'!$B$3:$B$15,0),0),IF($M27="Negativa",HLOOKUP(AB27,'Fatores PF'!$B$3:$P$15,MATCH("NEGATIVA - NEGATIVA",'Fatores PF'!$B$3:$B$15,0),0),IF($M27="Neutra",HLOOKUP(AB27,'Fatores PF'!$B$3:$P$15,MATCH("NEUTRA - NEUTRA",'Fatores PF'!$B$3:$B$15,0),0),"")))</f>
        <v>79.393888000000004</v>
      </c>
      <c r="GI27" s="97">
        <f>VLOOKUP($C27,'Preços 18%'!$B:$G,6,0)*IF($M27="Positiva",HLOOKUP(AC27,'Fatores PF'!$B$3:$P$15,MATCH("POSITIVA - POSITIVA",'Fatores PF'!$B$3:$B$15,0),0),IF($M27="Negativa",HLOOKUP(AC27,'Fatores PF'!$B$3:$P$15,MATCH("NEGATIVA - NEGATIVA",'Fatores PF'!$B$3:$B$15,0),0),IF($M27="Neutra",HLOOKUP(AC27,'Fatores PF'!$B$3:$P$15,MATCH("NEUTRA - NEUTRA",'Fatores PF'!$B$3:$B$15,0),0),"")))</f>
        <v>81.890587595935997</v>
      </c>
      <c r="GJ27" s="97">
        <f>VLOOKUP($C27,'Preços 18%'!$B:$G,6,0)*IF($M27="Positiva",HLOOKUP(AD27,'Fatores PF'!$B$3:$P$15,MATCH("POSITIVA - POSITIVA",'Fatores PF'!$B$3:$B$15,0),0),IF($M27="Negativa",HLOOKUP(AD27,'Fatores PF'!$B$3:$P$15,MATCH("NEGATIVA - NEGATIVA",'Fatores PF'!$B$3:$B$15,0),0),IF($M27="Neutra",HLOOKUP(AD27,'Fatores PF'!$B$3:$P$15,MATCH("NEUTRA - NEUTRA",'Fatores PF'!$B$3:$B$15,0),0),"")))</f>
        <v>81.378735199999994</v>
      </c>
      <c r="GK27" s="97">
        <f>VLOOKUP($C27,'Preços 18%'!$B:$G,6,0)*IF($M27="Positiva",HLOOKUP(AE27,'Fatores PF'!$B$3:$P$15,MATCH("POSITIVA - POSITIVA",'Fatores PF'!$B$3:$B$15,0),0),IF($M27="Negativa",HLOOKUP(AE27,'Fatores PF'!$B$3:$P$15,MATCH("NEGATIVA - NEGATIVA",'Fatores PF'!$B$3:$B$15,0),0),IF($M27="Neutra",HLOOKUP(AE27,'Fatores PF'!$B$3:$P$15,MATCH("NEUTRA - NEUTRA",'Fatores PF'!$B$3:$B$15,0),0),"")))</f>
        <v>78.437350437376011</v>
      </c>
      <c r="GL27" s="97">
        <f>VLOOKUP($C27,'Preços 18%'!$B:$G,6,0)*IF($M27="Positiva",HLOOKUP(AF27,'Fatores PF'!$B$3:$P$15,MATCH("POSITIVA - POSITIVA",'Fatores PF'!$B$3:$B$15,0),0),IF($M27="Negativa",HLOOKUP(AF27,'Fatores PF'!$B$3:$P$15,MATCH("NEGATIVA - NEGATIVA",'Fatores PF'!$B$3:$B$15,0),0),IF($M27="Neutra",HLOOKUP(AF27,'Fatores PF'!$B$3:$P$15,MATCH("NEUTRA - NEUTRA",'Fatores PF'!$B$3:$B$15,0),0),"")))</f>
        <v>78.437350437376011</v>
      </c>
      <c r="GM27" s="97">
        <f>VLOOKUP($C27,'Preços 18%'!$B:$G,6,0)*IF($M27="Positiva",HLOOKUP(AG27,'Fatores PF'!$B$3:$P$15,MATCH("POSITIVA - POSITIVA",'Fatores PF'!$B$3:$B$15,0),0),IF($M27="Negativa",HLOOKUP(AG27,'Fatores PF'!$B$3:$P$15,MATCH("NEGATIVA - NEGATIVA",'Fatores PF'!$B$3:$B$15,0),0),IF($M27="Neutra",HLOOKUP(AG27,'Fatores PF'!$B$3:$P$15,MATCH("NEUTRA - NEUTRA",'Fatores PF'!$B$3:$B$15,0),0),"")))</f>
        <v>80.374084941248</v>
      </c>
      <c r="GN27" s="97">
        <f>VLOOKUP($C27,'Preços 18%'!$B:$G,6,0)*IF($M27="Positiva",HLOOKUP(AH27,'Fatores PF'!$B$3:$P$15,MATCH("POSITIVA - POSITIVA",'Fatores PF'!$B$3:$B$15,0),0),IF($M27="Negativa",HLOOKUP(AH27,'Fatores PF'!$B$3:$P$15,MATCH("NEGATIVA - NEGATIVA",'Fatores PF'!$B$3:$B$15,0),0),IF($M27="Neutra",HLOOKUP(AH27,'Fatores PF'!$B$3:$P$15,MATCH("NEUTRA - NEUTRA",'Fatores PF'!$B$3:$B$15,0),0),"")))</f>
        <v>84.549330117280007</v>
      </c>
      <c r="GO27" s="97">
        <f>VLOOKUP($C27,'Preços 18%'!$B:$G,6,0)*IF($M27="Positiva",HLOOKUP(AI27,'Fatores PF'!$B$3:$P$15,MATCH("POSITIVA - POSITIVA",'Fatores PF'!$B$3:$B$15,0),0),IF($M27="Negativa",HLOOKUP(AI27,'Fatores PF'!$B$3:$P$15,MATCH("NEGATIVA - NEGATIVA",'Fatores PF'!$B$3:$B$15,0),0),IF($M27="Neutra",HLOOKUP(AI27,'Fatores PF'!$B$3:$P$15,MATCH("NEUTRA - NEUTRA",'Fatores PF'!$B$3:$B$15,0),0),"")))</f>
        <v>79.393888000000004</v>
      </c>
      <c r="GP27" s="97">
        <f>VLOOKUP($C27,'Preços 18%'!$B:$G,6,0)*IF($M27="Positiva",HLOOKUP(AJ27,'Fatores PF'!$B$3:$P$15,MATCH("POSITIVA - POSITIVA",'Fatores PF'!$B$3:$B$15,0),0),IF($M27="Negativa",HLOOKUP(AJ27,'Fatores PF'!$B$3:$P$15,MATCH("NEGATIVA - NEGATIVA",'Fatores PF'!$B$3:$B$15,0),0),IF($M27="Neutra",HLOOKUP(AJ27,'Fatores PF'!$B$3:$P$15,MATCH("NEUTRA - NEUTRA",'Fatores PF'!$B$3:$B$15,0),0),"")))</f>
        <v>78.437350437376011</v>
      </c>
      <c r="GQ27" s="97">
        <f>VLOOKUP($C27,'Preços 18%'!$B:$G,6,0)*IF($M27="Positiva",HLOOKUP(AK27,'Fatores PF'!$B$3:$P$15,MATCH("POSITIVA - POSITIVA",'Fatores PF'!$B$3:$B$15,0),0),IF($M27="Negativa",HLOOKUP(AK27,'Fatores PF'!$B$3:$P$15,MATCH("NEGATIVA - NEGATIVA",'Fatores PF'!$B$3:$B$15,0),0),IF($M27="Neutra",HLOOKUP(AK27,'Fatores PF'!$B$3:$P$15,MATCH("NEUTRA - NEUTRA",'Fatores PF'!$B$3:$B$15,0),0),"")))</f>
        <v>78.437350437376011</v>
      </c>
      <c r="GR27" s="97">
        <f>VLOOKUP($C27,'Preços 18%'!$B:$G,6,0)*IF($M27="Positiva",HLOOKUP(AL27,'Fatores PF'!$B$3:$P$15,MATCH("POSITIVA - POSITIVA",'Fatores PF'!$B$3:$B$15,0),0),IF($M27="Negativa",HLOOKUP(AL27,'Fatores PF'!$B$3:$P$15,MATCH("NEGATIVA - NEGATIVA",'Fatores PF'!$B$3:$B$15,0),0),IF($M27="Neutra",HLOOKUP(AL27,'Fatores PF'!$B$3:$P$15,MATCH("NEUTRA - NEUTRA",'Fatores PF'!$B$3:$B$15,0),0),"")))</f>
        <v>80.374084941248</v>
      </c>
      <c r="GS27" s="97">
        <f>VLOOKUP($C27,'Preços 18%'!$B:$G,6,0)*IF($M27="Positiva",HLOOKUP(AM27,'Fatores PF'!$B$3:$P$15,MATCH("POSITIVA - POSITIVA",'Fatores PF'!$B$3:$B$15,0),0),IF($M27="Negativa",HLOOKUP(AM27,'Fatores PF'!$B$3:$P$15,MATCH("NEGATIVA - NEGATIVA",'Fatores PF'!$B$3:$B$15,0),0),IF($M27="Neutra",HLOOKUP(AM27,'Fatores PF'!$B$3:$P$15,MATCH("NEUTRA - NEUTRA",'Fatores PF'!$B$3:$B$15,0),0),"")))</f>
        <v>81.378735199999994</v>
      </c>
      <c r="GT27" s="97">
        <f>VLOOKUP($C27,'Preços 18%'!$B:$G,6,0)*IF($M27="Positiva",HLOOKUP(AN27,'Fatores PF'!$B$3:$P$15,MATCH("POSITIVA - POSITIVA",'Fatores PF'!$B$3:$B$15,0),0),IF($M27="Negativa",HLOOKUP(AN27,'Fatores PF'!$B$3:$P$15,MATCH("NEGATIVA - NEGATIVA",'Fatores PF'!$B$3:$B$15,0),0),IF($M27="Neutra",HLOOKUP(AN27,'Fatores PF'!$B$3:$P$15,MATCH("NEUTRA - NEUTRA",'Fatores PF'!$B$3:$B$15,0),0),"")))</f>
        <v>81.890587595935997</v>
      </c>
      <c r="GU27" s="97">
        <f>VLOOKUP($C27,'Preços 18%'!$B:$G,6,0)*IF($M27="Positiva",HLOOKUP(AO27,'Fatores PF'!$B$3:$P$15,MATCH("POSITIVA - POSITIVA",'Fatores PF'!$B$3:$B$15,0),0),IF($M27="Negativa",HLOOKUP(AO27,'Fatores PF'!$B$3:$P$15,MATCH("NEGATIVA - NEGATIVA",'Fatores PF'!$B$3:$B$15,0),0),IF($M27="Neutra",HLOOKUP(AO27,'Fatores PF'!$B$3:$P$15,MATCH("NEUTRA - NEUTRA",'Fatores PF'!$B$3:$B$15,0),0),"")))</f>
        <v>84.003894106720011</v>
      </c>
      <c r="GV27" s="97">
        <f>VLOOKUP($C27,'Preços 18%'!$B:$G,6,0)*IF($M27="Positiva",HLOOKUP(AP27,'Fatores PF'!$B$3:$P$15,MATCH("POSITIVA - POSITIVA",'Fatores PF'!$B$3:$B$15,0),0),IF($M27="Negativa",HLOOKUP(AP27,'Fatores PF'!$B$3:$P$15,MATCH("NEGATIVA - NEGATIVA",'Fatores PF'!$B$3:$B$15,0),0),IF($M27="Neutra",HLOOKUP(AP27,'Fatores PF'!$B$3:$P$15,MATCH("NEUTRA - NEUTRA",'Fatores PF'!$B$3:$B$15,0),0),"")))</f>
        <v>80.873313708992001</v>
      </c>
      <c r="GW27" s="97">
        <f>VLOOKUP($C27,'Preços 18%'!$B:$G,6,0)*IF($M27="Positiva",HLOOKUP(AQ27,'Fatores PF'!$B$3:$P$15,MATCH("POSITIVA - POSITIVA",'Fatores PF'!$B$3:$B$15,0),0),IF($M27="Negativa",HLOOKUP(AQ27,'Fatores PF'!$B$3:$P$15,MATCH("NEGATIVA - NEGATIVA",'Fatores PF'!$B$3:$B$15,0),0),IF($M27="Neutra",HLOOKUP(AQ27,'Fatores PF'!$B$3:$P$15,MATCH("NEUTRA - NEUTRA",'Fatores PF'!$B$3:$B$15,0),0),"")))</f>
        <v>83.465365364416002</v>
      </c>
      <c r="GX27" s="97">
        <f>VLOOKUP($C27,'Preços 18%'!$B:$G,6,0)*IF($M27="Positiva",HLOOKUP(AR27,'Fatores PF'!$B$3:$P$15,MATCH("POSITIVA - POSITIVA",'Fatores PF'!$B$3:$B$15,0),0),IF($M27="Negativa",HLOOKUP(AR27,'Fatores PF'!$B$3:$P$15,MATCH("NEGATIVA - NEGATIVA",'Fatores PF'!$B$3:$B$15,0),0),IF($M27="Neutra",HLOOKUP(AR27,'Fatores PF'!$B$3:$P$15,MATCH("NEUTRA - NEUTRA",'Fatores PF'!$B$3:$B$15,0),0),"")))</f>
        <v>81.378735199999994</v>
      </c>
      <c r="GY27" s="97">
        <f>VLOOKUP($C27,'Preços 18%'!$B:$G,6,0)*IF($M27="Positiva",HLOOKUP(AS27,'Fatores PF'!$B$3:$P$15,MATCH("POSITIVA - POSITIVA",'Fatores PF'!$B$3:$B$15,0),0),IF($M27="Negativa",HLOOKUP(AS27,'Fatores PF'!$B$3:$P$15,MATCH("NEGATIVA - NEGATIVA",'Fatores PF'!$B$3:$B$15,0),0),IF($M27="Neutra",HLOOKUP(AS27,'Fatores PF'!$B$3:$P$15,MATCH("NEUTRA - NEUTRA",'Fatores PF'!$B$3:$B$15,0),0),"")))</f>
        <v>80.873313708992001</v>
      </c>
      <c r="GZ27" s="97">
        <f>VLOOKUP($C27,'Preços 18%'!$B:$G,6,0)*IF($M27="Positiva",HLOOKUP(AT27,'Fatores PF'!$B$3:$P$15,MATCH("POSITIVA - POSITIVA",'Fatores PF'!$B$3:$B$15,0),0),IF($M27="Negativa",HLOOKUP(AT27,'Fatores PF'!$B$3:$P$15,MATCH("NEGATIVA - NEGATIVA",'Fatores PF'!$B$3:$B$15,0),0),IF($M27="Neutra",HLOOKUP(AT27,'Fatores PF'!$B$3:$P$15,MATCH("NEUTRA - NEUTRA",'Fatores PF'!$B$3:$B$15,0),0),"")))</f>
        <v>81.378735199999994</v>
      </c>
      <c r="HA27" s="97">
        <f>VLOOKUP($C27,'Preços 18%'!$B:$G,6,0)*IF($M27="Positiva",HLOOKUP(AU27,'Fatores PF'!$B$3:$P$15,MATCH("POSITIVA - POSITIVA",'Fatores PF'!$B$3:$B$15,0),0),IF($M27="Negativa",HLOOKUP(AU27,'Fatores PF'!$B$3:$P$15,MATCH("NEGATIVA - NEGATIVA",'Fatores PF'!$B$3:$B$15,0),0),IF($M27="Neutra",HLOOKUP(AU27,'Fatores PF'!$B$3:$P$15,MATCH("NEUTRA - NEUTRA",'Fatores PF'!$B$3:$B$15,0),0),"")))</f>
        <v>78.437350437376011</v>
      </c>
      <c r="HB27" s="97">
        <f>VLOOKUP($C27,'Preços 18%'!$B:$G,6,0)*IF($M27="Positiva",HLOOKUP(AV27,'Fatores PF'!$B$3:$P$15,MATCH("POSITIVA - POSITIVA",'Fatores PF'!$B$3:$B$15,0),0),IF($M27="Negativa",HLOOKUP(AV27,'Fatores PF'!$B$3:$P$15,MATCH("NEGATIVA - NEGATIVA",'Fatores PF'!$B$3:$B$15,0),0),IF($M27="Neutra",HLOOKUP(AV27,'Fatores PF'!$B$3:$P$15,MATCH("NEUTRA - NEUTRA",'Fatores PF'!$B$3:$B$15,0),0),"")))</f>
        <v>78.437350437376011</v>
      </c>
      <c r="HC27" s="97">
        <f>VLOOKUP($C27,'Preços 18%'!$B:$G,6,0)*IF($M27="Positiva",HLOOKUP(AW27,'Fatores PF'!$B$3:$P$15,MATCH("POSITIVA - POSITIVA",'Fatores PF'!$B$3:$B$15,0),0),IF($M27="Negativa",HLOOKUP(AW27,'Fatores PF'!$B$3:$P$15,MATCH("NEGATIVA - NEGATIVA",'Fatores PF'!$B$3:$B$15,0),0),IF($M27="Neutra",HLOOKUP(AW27,'Fatores PF'!$B$3:$P$15,MATCH("NEUTRA - NEUTRA",'Fatores PF'!$B$3:$B$15,0),0),"")))</f>
        <v>81.378735199999994</v>
      </c>
      <c r="HD27" s="97">
        <f>VLOOKUP($C27,'Preços 18%'!$B:$G,6,0)*IF($M27="Positiva",HLOOKUP(AX27,'Fatores PF'!$B$3:$P$15,MATCH("POSITIVA - POSITIVA",'Fatores PF'!$B$3:$B$15,0),0),IF($M27="Negativa",HLOOKUP(AX27,'Fatores PF'!$B$3:$P$15,MATCH("NEGATIVA - NEGATIVA",'Fatores PF'!$B$3:$B$15,0),0),IF($M27="Neutra",HLOOKUP(AX27,'Fatores PF'!$B$3:$P$15,MATCH("NEUTRA - NEUTRA",'Fatores PF'!$B$3:$B$15,0),0),"")))</f>
        <v>79.393888000000004</v>
      </c>
      <c r="HE27" s="97">
        <f>VLOOKUP($C27,'Preços 18%'!$B:$G,6,0)*IF($M27="Positiva",HLOOKUP(AY27,'Fatores PF'!$B$3:$P$15,MATCH("POSITIVA - POSITIVA",'Fatores PF'!$B$3:$B$15,0),0),IF($M27="Negativa",HLOOKUP(AY27,'Fatores PF'!$B$3:$P$15,MATCH("NEGATIVA - NEGATIVA",'Fatores PF'!$B$3:$B$15,0),0),IF($M27="Neutra",HLOOKUP(AY27,'Fatores PF'!$B$3:$P$15,MATCH("NEUTRA - NEUTRA",'Fatores PF'!$B$3:$B$15,0),0),"")))</f>
        <v>81.378735199999994</v>
      </c>
      <c r="HF27" s="97">
        <f>GE27/IF($M27="Positiva",VLOOKUP(Y27,'Fatores PMC'!$B:$E,2,0),IF($M27="Negativa",VLOOKUP(Y27,'Fatores PMC'!$B:$E,3,0),IF($M27="Neutra",VLOOKUP(Y27,'Fatores PMC'!$B:$E,4,0))))</f>
        <v>107.81897332531317</v>
      </c>
      <c r="HG27" s="97">
        <f>GF27/IF($M27="Positiva",VLOOKUP(Z27,'Fatores PMC'!$B:$E,2,0),IF($M27="Negativa",VLOOKUP(Z27,'Fatores PMC'!$B:$E,3,0),IF($M27="Neutra",VLOOKUP(Z27,'Fatores PMC'!$B:$E,4,0))))</f>
        <v>109.85330764330999</v>
      </c>
      <c r="HH27" s="97">
        <f>GG27/IF($M27="Positiva",VLOOKUP(AA27,'Fatores PMC'!$B:$E,2,0),IF($M27="Negativa",VLOOKUP(AA27,'Fatores PMC'!$B:$E,3,0),IF($M27="Neutra",VLOOKUP(AA27,'Fatores PMC'!$B:$E,4,0))))</f>
        <v>109.16667587805551</v>
      </c>
      <c r="HI27" s="97">
        <f>GH27/IF($M27="Positiva",VLOOKUP(AB27,'Fatores PMC'!$B:$E,2,0),IF($M27="Negativa",VLOOKUP(AB27,'Fatores PMC'!$B:$E,3,0),IF($M27="Neutra",VLOOKUP(AB27,'Fatores PMC'!$B:$E,4,0))))</f>
        <v>106.50407402737125</v>
      </c>
      <c r="HJ27" s="97">
        <f>GI27/IF($M27="Positiva",VLOOKUP(AC27,'Fatores PMC'!$B:$E,2,0),IF($M27="Negativa",VLOOKUP(AC27,'Fatores PMC'!$B:$E,3,0),IF($M27="Neutra",VLOOKUP(AC27,'Fatores PMC'!$B:$E,4,0))))</f>
        <v>109.85330764330999</v>
      </c>
      <c r="HK27" s="97">
        <f>GJ27/IF($M27="Positiva",VLOOKUP(AD27,'Fatores PMC'!$B:$E,2,0),IF($M27="Negativa",VLOOKUP(AD27,'Fatores PMC'!$B:$E,3,0),IF($M27="Neutra",VLOOKUP(AD27,'Fatores PMC'!$B:$E,4,0))))</f>
        <v>109.16667587805551</v>
      </c>
      <c r="HL27" s="97">
        <f>GK27/IF($M27="Positiva",VLOOKUP(AE27,'Fatores PMC'!$B:$E,2,0),IF($M27="Negativa",VLOOKUP(AE27,'Fatores PMC'!$B:$E,3,0),IF($M27="Neutra",VLOOKUP(AE27,'Fatores PMC'!$B:$E,4,0))))</f>
        <v>105.22091294348949</v>
      </c>
      <c r="HM27" s="97">
        <f>GL27/IF($M27="Positiva",VLOOKUP(AF27,'Fatores PMC'!$B:$E,2,0),IF($M27="Negativa",VLOOKUP(AF27,'Fatores PMC'!$B:$E,3,0),IF($M27="Neutra",VLOOKUP(AF27,'Fatores PMC'!$B:$E,4,0))))</f>
        <v>105.22091294348949</v>
      </c>
      <c r="HN27" s="97">
        <f>GM27/IF($M27="Positiva",VLOOKUP(AG27,'Fatores PMC'!$B:$E,2,0),IF($M27="Negativa",VLOOKUP(AG27,'Fatores PMC'!$B:$E,3,0),IF($M27="Neutra",VLOOKUP(AG27,'Fatores PMC'!$B:$E,4,0))))</f>
        <v>107.81897332531317</v>
      </c>
      <c r="HO27" s="97">
        <f>GN27/IF($M27="Positiva",VLOOKUP(AH27,'Fatores PMC'!$B:$E,2,0),IF($M27="Negativa",VLOOKUP(AH27,'Fatores PMC'!$B:$E,3,0),IF($M27="Neutra",VLOOKUP(AH27,'Fatores PMC'!$B:$E,4,0))))</f>
        <v>113.4199160743386</v>
      </c>
      <c r="HP27" s="97">
        <f>GO27/IF($M27="Positiva",VLOOKUP(AI27,'Fatores PMC'!$B:$E,2,0),IF($M27="Negativa",VLOOKUP(AI27,'Fatores PMC'!$B:$E,3,0),IF($M27="Neutra",VLOOKUP(AI27,'Fatores PMC'!$B:$E,4,0))))</f>
        <v>106.50407402737125</v>
      </c>
      <c r="HQ27" s="97">
        <f>GP27/IF($M27="Positiva",VLOOKUP(AJ27,'Fatores PMC'!$B:$E,2,0),IF($M27="Negativa",VLOOKUP(AJ27,'Fatores PMC'!$B:$E,3,0),IF($M27="Neutra",VLOOKUP(AJ27,'Fatores PMC'!$B:$E,4,0))))</f>
        <v>105.22091294348949</v>
      </c>
      <c r="HR27" s="97">
        <f>GQ27/IF($M27="Positiva",VLOOKUP(AK27,'Fatores PMC'!$B:$E,2,0),IF($M27="Negativa",VLOOKUP(AK27,'Fatores PMC'!$B:$E,3,0),IF($M27="Neutra",VLOOKUP(AK27,'Fatores PMC'!$B:$E,4,0))))</f>
        <v>105.22091294348949</v>
      </c>
      <c r="HS27" s="97">
        <f>GR27/IF($M27="Positiva",VLOOKUP(AL27,'Fatores PMC'!$B:$E,2,0),IF($M27="Negativa",VLOOKUP(AL27,'Fatores PMC'!$B:$E,3,0),IF($M27="Neutra",VLOOKUP(AL27,'Fatores PMC'!$B:$E,4,0))))</f>
        <v>107.81897332531317</v>
      </c>
      <c r="HT27" s="97">
        <f>GS27/IF($M27="Positiva",VLOOKUP(AM27,'Fatores PMC'!$B:$E,2,0),IF($M27="Negativa",VLOOKUP(AM27,'Fatores PMC'!$B:$E,3,0),IF($M27="Neutra",VLOOKUP(AM27,'Fatores PMC'!$B:$E,4,0))))</f>
        <v>109.16667587805551</v>
      </c>
      <c r="HU27" s="97">
        <f>GT27/IF($M27="Positiva",VLOOKUP(AN27,'Fatores PMC'!$B:$E,2,0),IF($M27="Negativa",VLOOKUP(AN27,'Fatores PMC'!$B:$E,3,0),IF($M27="Neutra",VLOOKUP(AN27,'Fatores PMC'!$B:$E,4,0))))</f>
        <v>109.85330764330999</v>
      </c>
      <c r="HV27" s="97">
        <f>GU27/IF($M27="Positiva",VLOOKUP(AO27,'Fatores PMC'!$B:$E,2,0),IF($M27="Negativa",VLOOKUP(AO27,'Fatores PMC'!$B:$E,3,0),IF($M27="Neutra",VLOOKUP(AO27,'Fatores PMC'!$B:$E,4,0))))</f>
        <v>112.68823308577058</v>
      </c>
      <c r="HW27" s="97">
        <f>GV27/IF($M27="Positiva",VLOOKUP(AP27,'Fatores PMC'!$B:$E,2,0),IF($M27="Negativa",VLOOKUP(AP27,'Fatores PMC'!$B:$E,3,0),IF($M27="Neutra",VLOOKUP(AP27,'Fatores PMC'!$B:$E,4,0))))</f>
        <v>108.48867094279728</v>
      </c>
      <c r="HX27" s="97">
        <f>GW27/IF($M27="Positiva",VLOOKUP(AQ27,'Fatores PMC'!$B:$E,2,0),IF($M27="Negativa",VLOOKUP(AQ27,'Fatores PMC'!$B:$E,3,0),IF($M27="Neutra",VLOOKUP(AQ27,'Fatores PMC'!$B:$E,4,0))))</f>
        <v>111.9658159516429</v>
      </c>
      <c r="HY27" s="97">
        <f>GX27/IF($M27="Positiva",VLOOKUP(AR27,'Fatores PMC'!$B:$E,2,0),IF($M27="Negativa",VLOOKUP(AR27,'Fatores PMC'!$B:$E,3,0),IF($M27="Neutra",VLOOKUP(AR27,'Fatores PMC'!$B:$E,4,0))))</f>
        <v>109.16667587805551</v>
      </c>
      <c r="HZ27" s="97">
        <f>GY27/IF($M27="Positiva",VLOOKUP(AS27,'Fatores PMC'!$B:$E,2,0),IF($M27="Negativa",VLOOKUP(AS27,'Fatores PMC'!$B:$E,3,0),IF($M27="Neutra",VLOOKUP(AS27,'Fatores PMC'!$B:$E,4,0))))</f>
        <v>108.48867094279728</v>
      </c>
      <c r="IA27" s="97">
        <f>GZ27/IF($M27="Positiva",VLOOKUP(AT27,'Fatores PMC'!$B:$E,2,0),IF($M27="Negativa",VLOOKUP(AT27,'Fatores PMC'!$B:$E,3,0),IF($M27="Neutra",VLOOKUP(AT27,'Fatores PMC'!$B:$E,4,0))))</f>
        <v>109.16667587805551</v>
      </c>
      <c r="IB27" s="97">
        <f>HA27/IF($M27="Positiva",VLOOKUP(AU27,'Fatores PMC'!$B:$E,2,0),IF($M27="Negativa",VLOOKUP(AU27,'Fatores PMC'!$B:$E,3,0),IF($M27="Neutra",VLOOKUP(AU27,'Fatores PMC'!$B:$E,4,0))))</f>
        <v>105.22091294348949</v>
      </c>
      <c r="IC27" s="97">
        <f>HB27/IF($M27="Positiva",VLOOKUP(AV27,'Fatores PMC'!$B:$E,2,0),IF($M27="Negativa",VLOOKUP(AV27,'Fatores PMC'!$B:$E,3,0),IF($M27="Neutra",VLOOKUP(AV27,'Fatores PMC'!$B:$E,4,0))))</f>
        <v>105.22091294348949</v>
      </c>
      <c r="ID27" s="97">
        <f>HC27/IF($M27="Positiva",VLOOKUP(AW27,'Fatores PMC'!$B:$E,2,0),IF($M27="Negativa",VLOOKUP(AW27,'Fatores PMC'!$B:$E,3,0),IF($M27="Neutra",VLOOKUP(AW27,'Fatores PMC'!$B:$E,4,0))))</f>
        <v>109.16667587805551</v>
      </c>
      <c r="IE27" s="97">
        <f>HD27/IF($M27="Positiva",VLOOKUP(AX27,'Fatores PMC'!$B:$E,2,0),IF($M27="Negativa",VLOOKUP(AX27,'Fatores PMC'!$B:$E,3,0),IF($M27="Neutra",VLOOKUP(AX27,'Fatores PMC'!$B:$E,4,0))))</f>
        <v>106.50407402737125</v>
      </c>
      <c r="IF27" s="97">
        <f>HE27/IF($M27="Positiva",VLOOKUP(AY27,'Fatores PMC'!$B:$E,2,0),IF($M27="Negativa",VLOOKUP(AY27,'Fatores PMC'!$B:$E,3,0),IF($M27="Neutra",VLOOKUP(AY27,'Fatores PMC'!$B:$E,4,0))))</f>
        <v>109.16667587805551</v>
      </c>
      <c r="IG27" s="155">
        <f t="shared" si="100"/>
        <v>0.13541666666666663</v>
      </c>
      <c r="IH27" s="155">
        <f t="shared" si="100"/>
        <v>0.14583333333333326</v>
      </c>
      <c r="II27" s="155">
        <f t="shared" si="100"/>
        <v>0.15624999999999989</v>
      </c>
      <c r="IJ27" s="155">
        <f t="shared" si="100"/>
        <v>0.16145833333333337</v>
      </c>
      <c r="IK27" s="155">
        <f t="shared" si="100"/>
        <v>0.16666666666666663</v>
      </c>
      <c r="IL27" s="155">
        <f t="shared" si="100"/>
        <v>0.17187499999999989</v>
      </c>
      <c r="IM27" s="155">
        <f t="shared" si="100"/>
        <v>0.18749999999999989</v>
      </c>
      <c r="IN27" s="155">
        <f t="shared" si="100"/>
        <v>0.19270833333333326</v>
      </c>
      <c r="IO27" s="155">
        <f t="shared" si="100"/>
        <v>0.19791666666666663</v>
      </c>
      <c r="IP27" s="155">
        <f t="shared" si="101"/>
        <v>0</v>
      </c>
      <c r="IQ27" s="155">
        <f t="shared" si="102"/>
        <v>0.14583333333333326</v>
      </c>
      <c r="IR27" s="155">
        <f t="shared" si="103"/>
        <v>0.14583333333333326</v>
      </c>
      <c r="IS27" s="155">
        <f t="shared" si="100"/>
        <v>0.14583333333333326</v>
      </c>
      <c r="IT27" s="155">
        <f t="shared" si="100"/>
        <v>0.15624999999999989</v>
      </c>
      <c r="IU27" s="155">
        <f t="shared" si="100"/>
        <v>0.16145833333333337</v>
      </c>
      <c r="IV27" s="155">
        <f t="shared" si="100"/>
        <v>0.16666666666666663</v>
      </c>
      <c r="IW27" s="97">
        <f>VLOOKUP($C27,'Preços 18%'!$B:$G,6,0)*IF($M27="Positiva",HLOOKUP(IW$5,'Fatores PF'!$B$3:$P$15,MATCH("POSITIVA - POSITIVA",'Fatores PF'!$B$3:$B$15,0),0),IF($M27="Negativa",HLOOKUP(IW$5,'Fatores PF'!$B$3:$P$15,MATCH("NEGATIVA - NEGATIVA",'Fatores PF'!$B$3:$B$15,0),0),IF($M27="Neutra",HLOOKUP(IW$5,'Fatores PF'!$B$3:$P$15,MATCH("NEUTRA - NEUTRA",'Fatores PF'!$B$3:$B$15,0),0),"")))</f>
        <v>65.102988159999995</v>
      </c>
      <c r="IX27" s="97">
        <f>VLOOKUP($C27,'Preços 18%'!$B:$G,6,0)*IF($M27="Positiva",HLOOKUP(IX$5,'Fatores PF'!$B$3:$P$15,MATCH("POSITIVA - POSITIVA",'Fatores PF'!$B$3:$B$15,0),0),IF($M27="Negativa",HLOOKUP(IX$5,'Fatores PF'!$B$3:$P$15,MATCH("NEGATIVA - NEGATIVA",'Fatores PF'!$B$3:$B$15,0),0),IF($M27="Neutra",HLOOKUP(IX$5,'Fatores PF'!$B$3:$P$15,MATCH("NEUTRA - NEUTRA",'Fatores PF'!$B$3:$B$15,0),0),"")))</f>
        <v>73.980653928384001</v>
      </c>
      <c r="IY27" s="97">
        <f>VLOOKUP($C27,'Preços 18%'!$B:$G,6,0)*IF($M27="Positiva",HLOOKUP(IY$5,'Fatores PF'!$B$3:$P$15,MATCH("POSITIVA - POSITIVA",'Fatores PF'!$B$3:$B$15,0),0),IF($M27="Negativa",HLOOKUP(IY$5,'Fatores PF'!$B$3:$P$15,MATCH("NEGATIVA - NEGATIVA",'Fatores PF'!$B$3:$B$15,0),0),IF($M27="Neutra",HLOOKUP(IY$5,'Fatores PF'!$B$3:$P$15,MATCH("NEUTRA - NEUTRA",'Fatores PF'!$B$3:$B$15,0),0),"")))</f>
        <v>78.437350437376011</v>
      </c>
      <c r="IZ27" s="97">
        <f>VLOOKUP($C27,'Preços 18%'!$B:$G,6,0)*IF($M27="Positiva",HLOOKUP(IZ$5,'Fatores PF'!$B$3:$P$15,MATCH("POSITIVA - POSITIVA",'Fatores PF'!$B$3:$B$15,0),0),IF($M27="Negativa",HLOOKUP(IZ$5,'Fatores PF'!$B$3:$P$15,MATCH("NEGATIVA - NEGATIVA",'Fatores PF'!$B$3:$B$15,0),0),IF($M27="Neutra",HLOOKUP(IZ$5,'Fatores PF'!$B$3:$P$15,MATCH("NEUTRA - NEUTRA",'Fatores PF'!$B$3:$B$15,0),0),"")))</f>
        <v>78.912681644832006</v>
      </c>
      <c r="JA27" s="97">
        <f>VLOOKUP($C27,'Preços 18%'!$B:$G,6,0)*IF($M27="Positiva",HLOOKUP(JA$5,'Fatores PF'!$B$3:$P$15,MATCH("POSITIVA - POSITIVA",'Fatores PF'!$B$3:$B$15,0),0),IF($M27="Negativa",HLOOKUP(JA$5,'Fatores PF'!$B$3:$P$15,MATCH("NEGATIVA - NEGATIVA",'Fatores PF'!$B$3:$B$15,0),0),IF($M27="Neutra",HLOOKUP(JA$5,'Fatores PF'!$B$3:$P$15,MATCH("NEUTRA - NEUTRA",'Fatores PF'!$B$3:$B$15,0),0),"")))</f>
        <v>79.393888000000004</v>
      </c>
      <c r="JB27" s="97">
        <f>VLOOKUP($C27,'Preços 18%'!$B:$G,6,0)*IF($M27="Positiva",HLOOKUP(JB$5,'Fatores PF'!$B$3:$P$15,MATCH("POSITIVA - POSITIVA",'Fatores PF'!$B$3:$B$15,0),0),IF($M27="Negativa",HLOOKUP(JB$5,'Fatores PF'!$B$3:$P$15,MATCH("NEGATIVA - NEGATIVA",'Fatores PF'!$B$3:$B$15,0),0),IF($M27="Neutra",HLOOKUP(JB$5,'Fatores PF'!$B$3:$P$15,MATCH("NEUTRA - NEUTRA",'Fatores PF'!$B$3:$B$15,0),0),"")))</f>
        <v>80.374084941248</v>
      </c>
      <c r="JC27" s="97">
        <f>VLOOKUP($C27,'Preços 18%'!$B:$G,6,0)*IF($M27="Positiva",HLOOKUP(JC$5,'Fatores PF'!$B$3:$P$15,MATCH("POSITIVA - POSITIVA",'Fatores PF'!$B$3:$B$15,0),0),IF($M27="Negativa",HLOOKUP(JC$5,'Fatores PF'!$B$3:$P$15,MATCH("NEGATIVA - NEGATIVA",'Fatores PF'!$B$3:$B$15,0),0),IF($M27="Neutra",HLOOKUP(JC$5,'Fatores PF'!$B$3:$P$15,MATCH("NEUTRA - NEUTRA",'Fatores PF'!$B$3:$B$15,0),0),"")))</f>
        <v>80.873313708992001</v>
      </c>
      <c r="JD27" s="97">
        <f>VLOOKUP($C27,'Preços 18%'!$B:$G,6,0)*IF($M27="Positiva",HLOOKUP(JD$5,'Fatores PF'!$B$3:$P$15,MATCH("POSITIVA - POSITIVA",'Fatores PF'!$B$3:$B$15,0),0),IF($M27="Negativa",HLOOKUP(JD$5,'Fatores PF'!$B$3:$P$15,MATCH("NEGATIVA - NEGATIVA",'Fatores PF'!$B$3:$B$15,0),0),IF($M27="Neutra",HLOOKUP(JD$5,'Fatores PF'!$B$3:$P$15,MATCH("NEUTRA - NEUTRA",'Fatores PF'!$B$3:$B$15,0),0),"")))</f>
        <v>81.378735199999994</v>
      </c>
      <c r="JE27" s="97">
        <f>VLOOKUP($C27,'Preços 18%'!$B:$G,6,0)*IF($M27="Positiva",HLOOKUP(JE$5,'Fatores PF'!$B$3:$P$15,MATCH("POSITIVA - POSITIVA",'Fatores PF'!$B$3:$B$15,0),0),IF($M27="Negativa",HLOOKUP(JE$5,'Fatores PF'!$B$3:$P$15,MATCH("NEGATIVA - NEGATIVA",'Fatores PF'!$B$3:$B$15,0),0),IF($M27="Neutra",HLOOKUP(JE$5,'Fatores PF'!$B$3:$P$15,MATCH("NEUTRA - NEUTRA",'Fatores PF'!$B$3:$B$15,0),0),"")))</f>
        <v>81.890587595935997</v>
      </c>
      <c r="JF27" s="97">
        <f>VLOOKUP($C27,'Preços 18%'!$B:$G,6,0)*IF($M27="Positiva",HLOOKUP(JF$5,'Fatores PF'!$B$3:$P$15,MATCH("POSITIVA - POSITIVA",'Fatores PF'!$B$3:$B$15,0),0),IF($M27="Negativa",HLOOKUP(JF$5,'Fatores PF'!$B$3:$P$15,MATCH("NEGATIVA - NEGATIVA",'Fatores PF'!$B$3:$B$15,0),0),IF($M27="Neutra",HLOOKUP(JF$5,'Fatores PF'!$B$3:$P$15,MATCH("NEUTRA - NEUTRA",'Fatores PF'!$B$3:$B$15,0),0),"")))</f>
        <v>82.408870896800011</v>
      </c>
      <c r="JG27" s="97">
        <f>VLOOKUP($C27,'Preços 18%'!$B:$G,6,0)*IF($M27="Positiva",HLOOKUP(JG$5,'Fatores PF'!$B$3:$P$15,MATCH("POSITIVA - POSITIVA",'Fatores PF'!$B$3:$B$15,0),0),IF($M27="Negativa",HLOOKUP(JG$5,'Fatores PF'!$B$3:$P$15,MATCH("NEGATIVA - NEGATIVA",'Fatores PF'!$B$3:$B$15,0),0),IF($M27="Neutra",HLOOKUP(JG$5,'Fatores PF'!$B$3:$P$15,MATCH("NEUTRA - NEUTRA",'Fatores PF'!$B$3:$B$15,0),0),"")))</f>
        <v>83.465365364416002</v>
      </c>
      <c r="JH27" s="97">
        <f>VLOOKUP($C27,'Preços 18%'!$B:$G,6,0)*IF($M27="Positiva",HLOOKUP(JH$5,'Fatores PF'!$B$3:$P$15,MATCH("POSITIVA - POSITIVA",'Fatores PF'!$B$3:$B$15,0),0),IF($M27="Negativa",HLOOKUP(JH$5,'Fatores PF'!$B$3:$P$15,MATCH("NEGATIVA - NEGATIVA",'Fatores PF'!$B$3:$B$15,0),0),IF($M27="Neutra",HLOOKUP(JH$5,'Fatores PF'!$B$3:$P$15,MATCH("NEUTRA - NEUTRA",'Fatores PF'!$B$3:$B$15,0),0),"")))</f>
        <v>84.003894106720011</v>
      </c>
      <c r="JI27" s="97">
        <f>VLOOKUP($C27,'Preços 18%'!$B:$G,6,0)*IF($M27="Positiva",HLOOKUP(JI$5,'Fatores PF'!$B$3:$P$15,MATCH("POSITIVA - POSITIVA",'Fatores PF'!$B$3:$B$15,0),0),IF($M27="Negativa",HLOOKUP(JI$5,'Fatores PF'!$B$3:$P$15,MATCH("NEGATIVA - NEGATIVA",'Fatores PF'!$B$3:$B$15,0),0),IF($M27="Neutra",HLOOKUP(JI$5,'Fatores PF'!$B$3:$P$15,MATCH("NEUTRA - NEUTRA",'Fatores PF'!$B$3:$B$15,0),0),"")))</f>
        <v>84.549330117280007</v>
      </c>
      <c r="JJ27" s="97">
        <f>VLOOKUP($C27,'Preços 18%'!$B:$G,6,0)*IF($M27="Positiva",HLOOKUP(JJ$5,'Fatores PF'!$B$3:$P$15,MATCH("POSITIVA - POSITIVA",'Fatores PF'!$B$3:$B$15,0),0),IF($M27="Negativa",HLOOKUP(JJ$5,'Fatores PF'!$B$3:$P$15,MATCH("NEGATIVA - POSITIVA",'Fatores PF'!$B$3:$B$15,0),0),IF($M27="Neutra",HLOOKUP(JJ$5,'Fatores PF'!$B$3:$P$15,MATCH("NEUTRA - POSITIVA",'Fatores PF'!$B$3:$B$15,0),0),"")))</f>
        <v>66.054126938240003</v>
      </c>
      <c r="JK27" s="97">
        <f>VLOOKUP($C27,'Preços 18%'!$B:$G,6,0)*IF($M27="Positiva",HLOOKUP(JK$5,'Fatores PF'!$B$3:$P$15,MATCH("POSITIVA - POSITIVA",'Fatores PF'!$B$3:$B$15,0),0),IF($M27="Negativa",HLOOKUP(JK$5,'Fatores PF'!$B$3:$P$15,MATCH("NEGATIVA - POSITIVA",'Fatores PF'!$B$3:$B$15,0),0),IF($M27="Neutra",HLOOKUP(JK$5,'Fatores PF'!$B$3:$P$15,MATCH("NEUTRA - POSITIVA",'Fatores PF'!$B$3:$B$15,0),0),"")))</f>
        <v>70.033348604799997</v>
      </c>
      <c r="JL27" s="97">
        <f>VLOOKUP($C27,'Preços 18%'!$B:$G,6,0)*IF($M27="Positiva",HLOOKUP(JL$5,'Fatores PF'!$B$3:$P$15,MATCH("POSITIVA - POSITIVA",'Fatores PF'!$B$3:$B$15,0),0),IF($M27="Negativa",HLOOKUP(JL$5,'Fatores PF'!$B$3:$P$15,MATCH("NEGATIVA - POSITIVA",'Fatores PF'!$B$3:$B$15,0),0),IF($M27="Neutra",HLOOKUP(JL$5,'Fatores PF'!$B$3:$P$15,MATCH("NEUTRA - POSITIVA",'Fatores PF'!$B$3:$B$15,0),0),"")))</f>
        <v>70.457788330048004</v>
      </c>
      <c r="JM27" s="97">
        <f>VLOOKUP($C27,'Preços 18%'!$B:$G,6,0)*IF($M27="Positiva",HLOOKUP(JM$5,'Fatores PF'!$B$3:$P$15,MATCH("POSITIVA - POSITIVA",'Fatores PF'!$B$3:$B$15,0),0),IF($M27="Negativa",HLOOKUP(JM$5,'Fatores PF'!$B$3:$P$15,MATCH("NEGATIVA - POSITIVA",'Fatores PF'!$B$3:$B$15,0),0),IF($M27="Neutra",HLOOKUP(JM$5,'Fatores PF'!$B$3:$P$15,MATCH("NEUTRA - POSITIVA",'Fatores PF'!$B$3:$B$15,0),0),"")))</f>
        <v>70.887388658016008</v>
      </c>
      <c r="JN27" s="97">
        <f>VLOOKUP($C27,'Preços 18%'!$B:$G,6,0)*IF($M27="Positiva",HLOOKUP(JN$5,'Fatores PF'!$B$3:$P$15,MATCH("POSITIVA - POSITIVA",'Fatores PF'!$B$3:$B$15,0),0),IF($M27="Negativa",HLOOKUP(JN$5,'Fatores PF'!$B$3:$P$15,MATCH("NEGATIVA - POSITIVA",'Fatores PF'!$B$3:$B$15,0),0),IF($M27="Neutra",HLOOKUP(JN$5,'Fatores PF'!$B$3:$P$15,MATCH("NEUTRA - POSITIVA",'Fatores PF'!$B$3:$B$15,0),0),"")))</f>
        <v>71.76254748544001</v>
      </c>
      <c r="JO27" s="97">
        <f>VLOOKUP($C27,'Preços 18%'!$B:$G,6,0)*IF($M27="Positiva",HLOOKUP(JO$5,'Fatores PF'!$B$3:$P$15,MATCH("POSITIVA - POSITIVA",'Fatores PF'!$B$3:$B$15,0),0),IF($M27="Negativa",HLOOKUP(JO$5,'Fatores PF'!$B$3:$P$15,MATCH("NEGATIVA - POSITIVA",'Fatores PF'!$B$3:$B$15,0),0),IF($M27="Neutra",HLOOKUP(JO$5,'Fatores PF'!$B$3:$P$15,MATCH("NEUTRA - POSITIVA",'Fatores PF'!$B$3:$B$15,0),0),"")))</f>
        <v>72.20826477267201</v>
      </c>
      <c r="JP27" s="97">
        <f>VLOOKUP($C27,'Preços 18%'!$B:$G,6,0)*IF($M27="Positiva",HLOOKUP(JP$5,'Fatores PF'!$B$3:$P$15,MATCH("POSITIVA - POSITIVA",'Fatores PF'!$B$3:$B$15,0),0),IF($M27="Negativa",HLOOKUP(JP$5,'Fatores PF'!$B$3:$P$15,MATCH("NEGATIVA - POSITIVA",'Fatores PF'!$B$3:$B$15,0),0),IF($M27="Neutra",HLOOKUP(JP$5,'Fatores PF'!$B$3:$P$15,MATCH("NEUTRA - POSITIVA",'Fatores PF'!$B$3:$B$15,0),0),"")))</f>
        <v>72.659539632064011</v>
      </c>
      <c r="JQ27" s="97">
        <f>VLOOKUP($C27,'Preços 18%'!$B:$G,6,0)*IF($M27="Positiva",HLOOKUP(JQ$5,'Fatores PF'!$B$3:$P$15,MATCH("POSITIVA - POSITIVA",'Fatores PF'!$B$3:$B$15,0),0),IF($M27="Negativa",HLOOKUP(JQ$5,'Fatores PF'!$B$3:$P$15,MATCH("NEGATIVA - POSITIVA",'Fatores PF'!$B$3:$B$15,0),0),IF($M27="Neutra",HLOOKUP(JQ$5,'Fatores PF'!$B$3:$P$15,MATCH("NEUTRA - POSITIVA",'Fatores PF'!$B$3:$B$15,0),0),"")))</f>
        <v>73.579317824544006</v>
      </c>
      <c r="JR27" s="97">
        <f>VLOOKUP($C27,'Preços 18%'!$B:$G,6,0)*IF($M27="Positiva",HLOOKUP(JR$5,'Fatores PF'!$B$3:$P$15,MATCH("POSITIVA - POSITIVA",'Fatores PF'!$B$3:$B$15,0),0),IF($M27="Negativa",HLOOKUP(JR$5,'Fatores PF'!$B$3:$P$15,MATCH("NEGATIVA - POSITIVA",'Fatores PF'!$B$3:$B$15,0),0),IF($M27="Neutra",HLOOKUP(JR$5,'Fatores PF'!$B$3:$P$15,MATCH("NEUTRA - POSITIVA",'Fatores PF'!$B$3:$B$15,0),0),"")))</f>
        <v>74.522596607872003</v>
      </c>
      <c r="JS27" s="97">
        <f>IW27/IF($M27="Positiva",VLOOKUP(JS$5,'Fatores PMC'!$B:$E,2,0),IF($M27="Negativa",VLOOKUP(JS$5,'Fatores PMC'!$B:$E,3,0),IF($M27="Neutra",VLOOKUP(Y27,'Fatores PMC'!$B:$E,4,0))))</f>
        <v>87.333340702444417</v>
      </c>
      <c r="JT27" s="97">
        <f>IX27/IF($M27="Positiva",VLOOKUP(JT$5,'Fatores PMC'!$B:$E,2,0),IF($M27="Negativa",VLOOKUP(JT$5,'Fatores PMC'!$B:$E,3,0),IF($M27="Neutra",VLOOKUP(Z27,'Fatores PMC'!$B:$E,4,0))))</f>
        <v>99.242413252037025</v>
      </c>
      <c r="JU27" s="97">
        <f>IY27/IF($M27="Positiva",VLOOKUP(JU$5,'Fatores PMC'!$B:$E,2,0),IF($M27="Negativa",VLOOKUP(JU$5,'Fatores PMC'!$B:$E,3,0),IF($M27="Neutra",VLOOKUP(AA27,'Fatores PMC'!$B:$E,4,0))))</f>
        <v>105.22091294348949</v>
      </c>
      <c r="JV27" s="97">
        <f>IZ27/IF($M27="Positiva",VLOOKUP(JV$5,'Fatores PMC'!$B:$E,2,0),IF($M27="Negativa",VLOOKUP(JV$5,'Fatores PMC'!$B:$E,3,0),IF($M27="Neutra",VLOOKUP(AB27,'Fatores PMC'!$B:$E,4,0))))</f>
        <v>105.85855283469135</v>
      </c>
      <c r="JW27" s="97">
        <f>JA27/IF($M27="Positiva",VLOOKUP(JW$5,'Fatores PMC'!$B:$E,2,0),IF($M27="Negativa",VLOOKUP(JW$5,'Fatores PMC'!$B:$E,3,0),IF($M27="Neutra",VLOOKUP(AC27,'Fatores PMC'!$B:$E,4,0))))</f>
        <v>106.50407402737125</v>
      </c>
      <c r="JX27" s="97">
        <f>JB27/IF($M27="Positiva",VLOOKUP(JX$5,'Fatores PMC'!$B:$E,2,0),IF($M27="Negativa",VLOOKUP(JX$5,'Fatores PMC'!$B:$E,3,0),IF($M27="Neutra",VLOOKUP(AD27,'Fatores PMC'!$B:$E,4,0))))</f>
        <v>107.81897332531317</v>
      </c>
      <c r="JY27" s="97">
        <f>JC27/IF($M27="Positiva",VLOOKUP(JY$5,'Fatores PMC'!$B:$E,2,0),IF($M27="Negativa",VLOOKUP(JY$5,'Fatores PMC'!$B:$E,3,0),IF($M27="Neutra",VLOOKUP(AE27,'Fatores PMC'!$B:$E,4,0))))</f>
        <v>108.48867094279728</v>
      </c>
      <c r="JZ27" s="97">
        <f>JD27/IF($M27="Positiva",VLOOKUP(JZ$5,'Fatores PMC'!$B:$E,2,0),IF($M27="Negativa",VLOOKUP(JZ$5,'Fatores PMC'!$B:$E,3,0),IF($M27="Neutra",VLOOKUP(AF27,'Fatores PMC'!$B:$E,4,0))))</f>
        <v>109.16667587805551</v>
      </c>
      <c r="KA27" s="97">
        <f>JE27/IF($M27="Positiva",VLOOKUP(KA$5,'Fatores PMC'!$B:$E,2,0),IF($M27="Negativa",VLOOKUP(KA$5,'Fatores PMC'!$B:$E,3,0),IF($M27="Neutra",VLOOKUP(AG27,'Fatores PMC'!$B:$E,4,0))))</f>
        <v>109.85330764330999</v>
      </c>
      <c r="KB27" s="97">
        <f>JF27/IF($M27="Positiva",VLOOKUP(KB$5,'Fatores PMC'!$B:$E,2,0),IF($M27="Negativa",VLOOKUP(KB$5,'Fatores PMC'!$B:$E,3,0),IF($M27="Neutra",VLOOKUP(AH27,'Fatores PMC'!$B:$E,4,0))))</f>
        <v>110.54856623856068</v>
      </c>
      <c r="KC27" s="97">
        <f>JG27/IF($M27="Positiva",VLOOKUP(KC$5,'Fatores PMC'!$B:$E,2,0),IF($M27="Negativa",VLOOKUP(KC$5,'Fatores PMC'!$B:$E,3,0),IF($M27="Neutra",VLOOKUP(AI27,'Fatores PMC'!$B:$E,4,0))))</f>
        <v>111.9658159516429</v>
      </c>
      <c r="KD27" s="97">
        <f>JH27/IF($M27="Positiva",VLOOKUP(KD$5,'Fatores PMC'!$B:$E,2,0),IF($M27="Negativa",VLOOKUP(KD$5,'Fatores PMC'!$B:$E,3,0),IF($M27="Neutra",VLOOKUP(AJ27,'Fatores PMC'!$B:$E,4,0))))</f>
        <v>112.68823308577058</v>
      </c>
      <c r="KE27" s="97">
        <f>JI27/IF($M27="Positiva",VLOOKUP(KE$5,'Fatores PMC'!$B:$E,2,0),IF($M27="Negativa",VLOOKUP(KE$5,'Fatores PMC'!$B:$E,3,0),IF($M27="Neutra",VLOOKUP(AK27,'Fatores PMC'!$B:$E,4,0))))</f>
        <v>113.4199160743386</v>
      </c>
      <c r="KF27" s="97">
        <f>JJ27/VLOOKUP(KF$5,'Fatores PMC'!$B:$E,2,0)</f>
        <v>91.315955499545183</v>
      </c>
      <c r="KG27" s="97">
        <f>JK27/VLOOKUP(KG$5,'Fatores PMC'!$B:$E,2,0)</f>
        <v>96.816996016910025</v>
      </c>
      <c r="KH27" s="97">
        <f>JL27/VLOOKUP(KH$5,'Fatores PMC'!$B:$E,2,0)</f>
        <v>97.403759037776609</v>
      </c>
      <c r="KI27" s="97">
        <f>JM27/VLOOKUP(KI$5,'Fatores PMC'!$B:$E,2,0)</f>
        <v>97.997656289162506</v>
      </c>
      <c r="KJ27" s="97">
        <f>JN27/VLOOKUP(KJ$5,'Fatores PMC'!$B:$E,2,0)</f>
        <v>99.207512027847926</v>
      </c>
      <c r="KK27" s="97">
        <f>JO27/VLOOKUP(KK$5,'Fatores PMC'!$B:$E,2,0)</f>
        <v>99.823690029932635</v>
      </c>
      <c r="KL27" s="97">
        <f>JP27/VLOOKUP(KL$5,'Fatores PMC'!$B:$E,2,0)</f>
        <v>100.44755104949972</v>
      </c>
      <c r="KM27" s="97">
        <f>JQ27/VLOOKUP(KM$5,'Fatores PMC'!$B:$E,2,0)</f>
        <v>101.71909044282916</v>
      </c>
      <c r="KN27" s="97">
        <f>JR27/VLOOKUP(KN$5,'Fatores PMC'!$B:$E,2,0)</f>
        <v>103.02311802436969</v>
      </c>
      <c r="KO27" s="155" t="str">
        <f>IF(HLOOKUP(VLOOKUP(LEFT(KO$5,2),'%ICMS'!$B:$K,9,0),$IG$4:$IR$34,MATCH($C27,$C$4:$C$34,0),0)=FD27,"",FD27)</f>
        <v/>
      </c>
      <c r="KP27" s="155">
        <f>IF(HLOOKUP(VLOOKUP(LEFT(KP$5,2),'%ICMS'!$B:$K,9,0),$IG$4:$IR$34,MATCH($C27,$C$4:$C$34,0),0)=FE27,"",FE27)</f>
        <v>0.17187499999999989</v>
      </c>
      <c r="KQ27" s="155" t="str">
        <f>IF(HLOOKUP(VLOOKUP(LEFT(KQ$5,2),'%ICMS'!$B:$K,9,0),$IG$4:$IR$34,MATCH($C27,$C$4:$C$34,0),0)=FF27,"",FF27)</f>
        <v/>
      </c>
      <c r="KR27" s="155" t="str">
        <f>IF(HLOOKUP(VLOOKUP(LEFT(KR$5,2),'%ICMS'!$B:$K,9,0),$IG$4:$IR$34,MATCH($C27,$C$4:$C$34,0),0)=FG27,"",FG27)</f>
        <v/>
      </c>
      <c r="KS27" s="155" t="str">
        <f>IF(HLOOKUP(VLOOKUP(LEFT(KS$5,2),'%ICMS'!$B:$K,9,0),$IG$4:$IR$34,MATCH($C27,$C$4:$C$34,0),0)=FH27,"",FH27)</f>
        <v/>
      </c>
      <c r="KT27" s="155" t="str">
        <f>IF(HLOOKUP(VLOOKUP(LEFT(KT$5,2),'%ICMS'!$B:$K,9,0),$IG$4:$IR$34,MATCH($C27,$C$4:$C$34,0),0)=FI27,"",FI27)</f>
        <v/>
      </c>
      <c r="KU27" s="155" t="str">
        <f>IF(HLOOKUP(VLOOKUP(LEFT(KU$5,2),'%ICMS'!$B:$K,9,0),$IG$4:$IR$34,MATCH($C27,$C$4:$C$34,0),0)=FJ27,"",FJ27)</f>
        <v/>
      </c>
      <c r="KV27" s="155" t="str">
        <f>IF(HLOOKUP(VLOOKUP(LEFT(KV$5,2),'%ICMS'!$B:$K,9,0),$IG$4:$IR$34,MATCH($C27,$C$4:$C$34,0),0)=FK27,"",FK27)</f>
        <v/>
      </c>
      <c r="KW27" s="155">
        <f>IF(HLOOKUP(VLOOKUP(LEFT(KW$5,2),'%ICMS'!$B:$K,9,0),$IG$4:$IR$34,MATCH($C27,$C$4:$C$34,0),0)=FL27,"",FL27)</f>
        <v>0</v>
      </c>
      <c r="KX27" s="155" t="str">
        <f>IF(HLOOKUP(VLOOKUP(LEFT(KX$5,2),'%ICMS'!$B:$K,9,0),$IG$4:$IR$34,MATCH($C27,$C$4:$C$34,0),0)=FM27,"",FM27)</f>
        <v/>
      </c>
      <c r="KY27" s="155" t="str">
        <f>IF(HLOOKUP(VLOOKUP(LEFT(KY$5,2),'%ICMS'!$B:$K,9,0),$IG$4:$IR$34,MATCH($C27,$C$4:$C$34,0),0)=FN27,"",FN27)</f>
        <v/>
      </c>
      <c r="KZ27" s="155" t="str">
        <f>IF(HLOOKUP(VLOOKUP(LEFT(KZ$5,2),'%ICMS'!$B:$K,9,0),$IG$4:$IR$34,MATCH($C27,$C$4:$C$34,0),0)=FO27,"",FO27)</f>
        <v/>
      </c>
      <c r="LA27" s="155" t="str">
        <f>IF(HLOOKUP(VLOOKUP(LEFT(LA$5,2),'%ICMS'!$B:$K,9,0),$IG$4:$IR$34,MATCH($C27,$C$4:$C$34,0),0)=FP27,"",FP27)</f>
        <v/>
      </c>
      <c r="LB27" s="155" t="str">
        <f>IF(HLOOKUP(VLOOKUP(LEFT(LB$5,2),'%ICMS'!$B:$K,9,0),$IG$4:$IR$34,MATCH($C27,$C$4:$C$34,0),0)=FQ27,"",FQ27)</f>
        <v/>
      </c>
      <c r="LC27" s="155" t="str">
        <f>IF(HLOOKUP(VLOOKUP(LEFT(LC$5,2),'%ICMS'!$B:$K,9,0),$IG$4:$IR$34,MATCH($C27,$C$4:$C$34,0),0)=FR27,"",FR27)</f>
        <v/>
      </c>
      <c r="LD27" s="155" t="str">
        <f>IF(HLOOKUP(VLOOKUP(LEFT(LD$5,2),'%ICMS'!$B:$K,9,0),$IG$4:$IR$34,MATCH($C27,$C$4:$C$34,0),0)=FS27,"",FS27)</f>
        <v/>
      </c>
      <c r="LE27" s="155" t="str">
        <f>IF(HLOOKUP(VLOOKUP(LEFT(LE$5,2),'%ICMS'!$B:$K,9,0),$IG$4:$IR$34,MATCH($C27,$C$4:$C$34,0),0)=FT27,"",FT27)</f>
        <v/>
      </c>
      <c r="LF27" s="155" t="str">
        <f>IF(HLOOKUP(VLOOKUP(LEFT(LF$5,2),'%ICMS'!$B:$K,9,0),$IG$4:$IR$34,MATCH($C27,$C$4:$C$34,0),0)=FU27,"",FU27)</f>
        <v/>
      </c>
      <c r="LG27" s="155" t="str">
        <f>IF(HLOOKUP(VLOOKUP(LEFT(LG$5,2),'%ICMS'!$B:$K,9,0),$IG$4:$IR$34,MATCH($C27,$C$4:$C$34,0),0)=FV27,"",FV27)</f>
        <v/>
      </c>
      <c r="LH27" s="155" t="str">
        <f>IF(HLOOKUP(VLOOKUP(LEFT(LH$5,2),'%ICMS'!$B:$K,9,0),$IG$4:$IR$34,MATCH($C27,$C$4:$C$34,0),0)=FW27,"",FW27)</f>
        <v/>
      </c>
      <c r="LI27" s="155" t="str">
        <f>IF(HLOOKUP(VLOOKUP(LEFT(LI$5,2),'%ICMS'!$B:$K,9,0),$IG$4:$IR$34,MATCH($C27,$C$4:$C$34,0),0)=FX27,"",FX27)</f>
        <v/>
      </c>
      <c r="LJ27" s="155" t="str">
        <f>IF(HLOOKUP(VLOOKUP(LEFT(LJ$5,2),'%ICMS'!$B:$K,9,0),$IG$4:$IR$34,MATCH($C27,$C$4:$C$34,0),0)=FY27,"",FY27)</f>
        <v/>
      </c>
      <c r="LK27" s="155" t="str">
        <f>IF(HLOOKUP(VLOOKUP(LEFT(LK$5,2),'%ICMS'!$B:$K,9,0),$IG$4:$IR$34,MATCH($C27,$C$4:$C$34,0),0)=FZ27,"",FZ27)</f>
        <v/>
      </c>
      <c r="LL27" s="155" t="str">
        <f>IF(HLOOKUP(VLOOKUP(LEFT(LL$5,2),'%ICMS'!$B:$K,9,0),$IG$4:$IR$34,MATCH($C27,$C$4:$C$34,0),0)=GA27,"",GA27)</f>
        <v/>
      </c>
      <c r="LM27" s="155" t="str">
        <f>IF(HLOOKUP(VLOOKUP(LEFT(LM$5,2),'%ICMS'!$B:$K,9,0),$IG$4:$IR$34,MATCH($C27,$C$4:$C$34,0),0)=GB27,"",GB27)</f>
        <v/>
      </c>
      <c r="LN27" s="155" t="str">
        <f>IF(HLOOKUP(VLOOKUP(LEFT(LN$5,2),'%ICMS'!$B:$K,9,0),$IG$4:$IR$34,MATCH($C27,$C$4:$C$34,0),0)=GC27,"",GC27)</f>
        <v/>
      </c>
      <c r="LO27" s="155" t="str">
        <f>IFERROR(IF(AND(VLOOKUP(LEFT(LO$5,2),'%ICMS'!$B$2:$I$29,8,0)=AY27,HLOOKUP(AY27,$IG$5:$IO$34,MATCH($C27,$C$5:$C$34,0),0)=GD27),"",GD27),GD27)</f>
        <v/>
      </c>
      <c r="LP27" s="97" t="str">
        <f>IF(VLOOKUP(LEFT($LP$5,2),'%ICMS'!$B$2:$I$29,8,0)=Y27,"",GE27)</f>
        <v/>
      </c>
      <c r="LQ27" s="97" t="str">
        <f>IF(VLOOKUP(LEFT($LQ$5,2),'%ICMS'!$B$2:$I$29,8,0)=Z27,"",GF27)</f>
        <v/>
      </c>
      <c r="LR27" s="97" t="str">
        <f>IF(VLOOKUP(LEFT($LR$5,2),'%ICMS'!$B$2:$I$29,8,0)=AA27,"",GG27)</f>
        <v/>
      </c>
      <c r="LS27" s="97" t="str">
        <f>IF(VLOOKUP(LEFT($LS$5,2),'%ICMS'!$B$2:$I$29,8,0)=AB27,"",GH27)</f>
        <v/>
      </c>
      <c r="LT27" s="97" t="str">
        <f>IF(VLOOKUP(LEFT($LT$5,2),'%ICMS'!$B$2:$I$29,8,0)=AC27,"",GI27)</f>
        <v/>
      </c>
      <c r="LU27" s="97" t="str">
        <f>IF(VLOOKUP(LEFT($LU$5,2),'%ICMS'!$B$2:$I$29,8,0)=AD27,"",GJ27)</f>
        <v/>
      </c>
      <c r="LV27" s="97" t="str">
        <f>IF(VLOOKUP(LEFT($LV$5,2),'%ICMS'!$B$2:$I$29,8,0)=AE27,"",GK27)</f>
        <v/>
      </c>
      <c r="LW27" s="97" t="str">
        <f>IF(VLOOKUP(LEFT($LW$5,2),'%ICMS'!$B$2:$I$29,8,0)=AF27,"",GL27)</f>
        <v/>
      </c>
      <c r="LX27" s="97" t="str">
        <f>IF(VLOOKUP(LEFT($LX$5,2),'%ICMS'!$B$2:$I$29,8,0)=AG27,"",GM27)</f>
        <v/>
      </c>
      <c r="LY27" s="97" t="str">
        <f>IF(VLOOKUP(LEFT($LY$5,2),'%ICMS'!$B$2:$I$29,8,0)=AH27,"",GN27)</f>
        <v/>
      </c>
      <c r="LZ27" s="97" t="str">
        <f>IF(VLOOKUP(LEFT($LZ$5,2),'%ICMS'!$B$2:$I$29,8,0)=AI27,"",GO27)</f>
        <v/>
      </c>
      <c r="MA27" s="97" t="str">
        <f>IF(VLOOKUP(LEFT($MA$5,2),'%ICMS'!$B$2:$I$29,8,0)=AJ27,"",GP27)</f>
        <v/>
      </c>
      <c r="MB27" s="97" t="str">
        <f>IF(VLOOKUP(LEFT($MB$5,2),'%ICMS'!$B$2:$I$29,8,0)=AK27,"",GQ27)</f>
        <v/>
      </c>
      <c r="MC27" s="97" t="str">
        <f>IF(VLOOKUP(LEFT($MC$5,2),'%ICMS'!$B$2:$I$29,8,0)=AL27,"",GR27)</f>
        <v/>
      </c>
      <c r="MD27" s="97" t="str">
        <f>IF(VLOOKUP(LEFT($MD$5,2),'%ICMS'!$B$2:$I$29,8,0)=AM27,"",GS27)</f>
        <v/>
      </c>
      <c r="ME27" s="97" t="str">
        <f>IF(VLOOKUP(LEFT($ME$5,2),'%ICMS'!$B$2:$I$29,8,0)=AN27,"",GT27)</f>
        <v/>
      </c>
      <c r="MF27" s="97" t="str">
        <f>IF(VLOOKUP(LEFT($MF$5,2),'%ICMS'!$B$2:$I$29,8,0)=AO27,"",GU27)</f>
        <v/>
      </c>
      <c r="MG27" s="97" t="str">
        <f>IF(VLOOKUP(LEFT($MG$5,2),'%ICMS'!$B$2:$I$29,8,0)=AP27,"",GV27)</f>
        <v/>
      </c>
      <c r="MH27" s="97" t="str">
        <f>IF(VLOOKUP(LEFT($MH$5,2),'%ICMS'!$B$2:$I$29,8,0)=AQ27,"",GW27)</f>
        <v/>
      </c>
      <c r="MI27" s="97" t="str">
        <f>IF(VLOOKUP(LEFT($MI$5,2),'%ICMS'!$B$2:$I$29,8,0)=AR27,"",GX27)</f>
        <v/>
      </c>
      <c r="MJ27" s="97" t="str">
        <f>IF(VLOOKUP(LEFT($MJ$5,2),'%ICMS'!$B$2:$I$29,8,0)=AS27,"",GY27)</f>
        <v/>
      </c>
      <c r="MK27" s="97" t="str">
        <f>IF(VLOOKUP(LEFT($MK$5,2),'%ICMS'!$B$2:$I$29,8,0)=AT27,"",GZ27)</f>
        <v/>
      </c>
      <c r="ML27" s="97" t="str">
        <f>IF(VLOOKUP(LEFT($ML$5,2),'%ICMS'!$B$2:$I$29,8,0)=AU27,"",HA27)</f>
        <v/>
      </c>
      <c r="MM27" s="97" t="str">
        <f>IF(VLOOKUP(LEFT($MM$5,2),'%ICMS'!$B$2:$I$29,8,0)=AV27,"",HB27)</f>
        <v/>
      </c>
      <c r="MN27" s="97" t="str">
        <f>IF(VLOOKUP(LEFT($MN$5,2),'%ICMS'!$B$2:$I$29,8,0)=AW27,"",HC27)</f>
        <v/>
      </c>
      <c r="MO27" s="97" t="str">
        <f>IF(VLOOKUP(LEFT($MO$5,2),'%ICMS'!$B$2:$I$29,8,0)=AX27,"",HD27)</f>
        <v/>
      </c>
      <c r="MP27" s="97" t="str">
        <f>IF(VLOOKUP(LEFT($MP$5,2),'%ICMS'!$B$2:$I$29,8,0)=AY27,"",HE27)</f>
        <v/>
      </c>
      <c r="MQ27" s="97" t="str">
        <f>IF(VLOOKUP(LEFT($MQ$5,2),'%ICMS'!$B$2:$I$29,8,0)=Y27,"",HF27)</f>
        <v/>
      </c>
      <c r="MR27" s="97" t="str">
        <f>IF(VLOOKUP(LEFT($MR$5,2),'%ICMS'!$B$2:$I$29,8,0)=Z27,"",HG27)</f>
        <v/>
      </c>
      <c r="MS27" s="97" t="str">
        <f>IF(VLOOKUP(LEFT($MS$5,2),'%ICMS'!$B$2:$I$29,8,0)=AA27,"",HH27)</f>
        <v/>
      </c>
      <c r="MT27" s="97" t="str">
        <f>IF(VLOOKUP(LEFT($MT$5,2),'%ICMS'!$B$2:$I$29,8,0)=AB27,"",HI27)</f>
        <v/>
      </c>
      <c r="MU27" s="97" t="str">
        <f>IF(VLOOKUP(LEFT($MU$5,2),'%ICMS'!$B$2:$I$29,8,0)=AC27,"",HJ27)</f>
        <v/>
      </c>
      <c r="MV27" s="97" t="str">
        <f>IF(VLOOKUP(LEFT($MV$5,2),'%ICMS'!$B$2:$I$29,8,0)=AD27,"",HK27)</f>
        <v/>
      </c>
      <c r="MW27" s="97" t="str">
        <f>IF(VLOOKUP(LEFT($MW$5,2),'%ICMS'!$B$2:$I$29,8,0)=AE27,"",HL27)</f>
        <v/>
      </c>
      <c r="MX27" s="97" t="str">
        <f>IF(VLOOKUP(LEFT($MX$5,2),'%ICMS'!$B$2:$I$29,8,0)=AF27,"",HM27)</f>
        <v/>
      </c>
      <c r="MY27" s="97" t="str">
        <f>IF(VLOOKUP(LEFT($MY$5,2),'%ICMS'!$B$2:$I$29,8,0)=AG27,"",HN27)</f>
        <v/>
      </c>
      <c r="MZ27" s="97" t="str">
        <f>IF(VLOOKUP(LEFT($MZ$5,2),'%ICMS'!$B$2:$I$29,8,0)=AH27,"",HO27)</f>
        <v/>
      </c>
      <c r="NA27" s="97" t="str">
        <f>IF(VLOOKUP(LEFT($NA$5,2),'%ICMS'!$B$2:$I$29,8,0)=AI27,"",HP27)</f>
        <v/>
      </c>
      <c r="NB27" s="97" t="str">
        <f>IF(VLOOKUP(LEFT($NB$5,2),'%ICMS'!$B$2:$I$29,8,0)=AJ27,"",HQ27)</f>
        <v/>
      </c>
      <c r="NC27" s="97" t="str">
        <f>IF(VLOOKUP(LEFT($NC$5,2),'%ICMS'!$B$2:$I$29,8,0)=AK27,"",HR27)</f>
        <v/>
      </c>
      <c r="ND27" s="97" t="str">
        <f>IF(VLOOKUP(LEFT($ND$5,2),'%ICMS'!$B$2:$I$29,8,0)=AL27,"",HS27)</f>
        <v/>
      </c>
      <c r="NE27" s="97" t="str">
        <f>IF(VLOOKUP(LEFT($NE$5,2),'%ICMS'!$B$2:$I$29,8,0)=AM27,"",HT27)</f>
        <v/>
      </c>
      <c r="NF27" s="97" t="str">
        <f>IF(VLOOKUP(LEFT($NF$5,2),'%ICMS'!$B$2:$I$29,8,0)=AN27,"",HU27)</f>
        <v/>
      </c>
      <c r="NG27" s="97" t="str">
        <f>IF(VLOOKUP(LEFT($NG$5,2),'%ICMS'!$B$2:$I$29,8,0)=AO27,"",HV27)</f>
        <v/>
      </c>
      <c r="NH27" s="97" t="str">
        <f>IF(VLOOKUP(LEFT($NH$5,2),'%ICMS'!$B$2:$I$29,8,0)=AP27,"",HW27)</f>
        <v/>
      </c>
      <c r="NI27" s="97" t="str">
        <f>IF(VLOOKUP(LEFT($NI$5,2),'%ICMS'!$B$2:$I$29,8,0)=AQ27,"",HX27)</f>
        <v/>
      </c>
      <c r="NJ27" s="97" t="str">
        <f>IF(VLOOKUP(LEFT($NJ$5,2),'%ICMS'!$B$2:$I$29,8,0)=AR27,"",HY27)</f>
        <v/>
      </c>
      <c r="NK27" s="97" t="str">
        <f>IF(VLOOKUP(LEFT($NK$5,2),'%ICMS'!$B$2:$I$29,8,0)=AS27,"",HZ27)</f>
        <v/>
      </c>
      <c r="NL27" s="97" t="str">
        <f>IF(VLOOKUP(LEFT($NL$5,2),'%ICMS'!$B$2:$I$29,8,0)=AT27,"",IA27)</f>
        <v/>
      </c>
      <c r="NM27" s="97" t="str">
        <f>IF(VLOOKUP(LEFT($NM$5,2),'%ICMS'!$B$2:$I$29,8,0)=AU27,"",IB27)</f>
        <v/>
      </c>
      <c r="NN27" s="97" t="str">
        <f>IF(VLOOKUP(LEFT($NN$5,2),'%ICMS'!$B$2:$I$29,8,0)=AV27,"",IC27)</f>
        <v/>
      </c>
      <c r="NO27" s="97" t="str">
        <f>IF(FB27="PMPF",U27,IF(VLOOKUP(LEFT($NO$5,2),'%ICMS'!$B$2:$I$29,8,0)=AW27,"",ID27))</f>
        <v/>
      </c>
      <c r="NP27" s="97" t="str">
        <f>IF(VLOOKUP(LEFT($NP$5,2),'%ICMS'!$B$2:$I$29,8,0)=AX27,"",IE27)</f>
        <v/>
      </c>
      <c r="NQ27" s="97" t="str">
        <f>IF(VLOOKUP(LEFT($NQ$5,2),'%ICMS'!$B$2:$I$29,8,0)=AY27,"",IF27)</f>
        <v/>
      </c>
      <c r="NT27" s="153">
        <v>0.08</v>
      </c>
      <c r="NU27" s="97">
        <f t="shared" si="18"/>
        <v>62.39038343564377</v>
      </c>
      <c r="NV27" s="97">
        <f t="shared" si="19"/>
        <v>62.39039142465375</v>
      </c>
      <c r="NW27" s="97">
        <f t="shared" si="20"/>
        <v>62.390363653333331</v>
      </c>
      <c r="NX27" s="97">
        <f t="shared" si="21"/>
        <v>62.390363653333345</v>
      </c>
      <c r="NY27" s="97">
        <f t="shared" si="22"/>
        <v>62.39039142465375</v>
      </c>
      <c r="NZ27" s="97">
        <f t="shared" si="23"/>
        <v>62.390363653333331</v>
      </c>
      <c r="OA27" s="97">
        <f t="shared" si="24"/>
        <v>62.39037582706284</v>
      </c>
      <c r="OB27" s="97">
        <f t="shared" si="25"/>
        <v>62.39037582706284</v>
      </c>
      <c r="OC27" s="97">
        <f t="shared" si="26"/>
        <v>73.944158145948165</v>
      </c>
      <c r="OD27" s="97">
        <f t="shared" si="27"/>
        <v>62.390359849042873</v>
      </c>
      <c r="OE27" s="97">
        <f t="shared" si="28"/>
        <v>62.390363653333345</v>
      </c>
      <c r="OF27" s="97">
        <f t="shared" si="29"/>
        <v>62.39037582706284</v>
      </c>
      <c r="OG27" s="97">
        <f t="shared" si="30"/>
        <v>62.39037582706284</v>
      </c>
      <c r="OH27" s="97">
        <f t="shared" si="31"/>
        <v>62.39038343564377</v>
      </c>
      <c r="OI27" s="97">
        <f t="shared" si="32"/>
        <v>62.390363653333331</v>
      </c>
      <c r="OJ27" s="97">
        <f t="shared" si="33"/>
        <v>62.39039142465375</v>
      </c>
      <c r="OK27" s="97">
        <f t="shared" si="34"/>
        <v>62.39039218551185</v>
      </c>
      <c r="OL27" s="97">
        <f t="shared" si="35"/>
        <v>62.390391805082785</v>
      </c>
      <c r="OM27" s="97">
        <f t="shared" si="36"/>
        <v>62.390360609900966</v>
      </c>
      <c r="ON27" s="97">
        <f t="shared" si="37"/>
        <v>62.390363653333331</v>
      </c>
      <c r="OO27" s="97">
        <f t="shared" si="38"/>
        <v>62.390391805082785</v>
      </c>
      <c r="OP27" s="97">
        <f t="shared" si="39"/>
        <v>62.390363653333331</v>
      </c>
      <c r="OQ27" s="97">
        <f t="shared" si="40"/>
        <v>62.39037582706284</v>
      </c>
      <c r="OR27" s="97">
        <f t="shared" si="41"/>
        <v>62.39037582706284</v>
      </c>
      <c r="OS27" s="97">
        <f t="shared" si="42"/>
        <v>62.390363653333331</v>
      </c>
      <c r="OT27" s="97">
        <f t="shared" si="43"/>
        <v>62.390363653333345</v>
      </c>
      <c r="OU27" s="97">
        <f t="shared" si="44"/>
        <v>62.390363653333331</v>
      </c>
      <c r="OV27" s="97">
        <f t="shared" si="104"/>
        <v>0</v>
      </c>
      <c r="OW27" s="97">
        <f t="shared" si="45"/>
        <v>0</v>
      </c>
      <c r="OX27" s="97">
        <f t="shared" si="46"/>
        <v>0</v>
      </c>
      <c r="OY27" s="97">
        <f t="shared" si="47"/>
        <v>0</v>
      </c>
      <c r="OZ27" s="97">
        <f t="shared" si="48"/>
        <v>0</v>
      </c>
      <c r="PA27" s="97">
        <f t="shared" si="49"/>
        <v>0</v>
      </c>
      <c r="PB27" s="97">
        <f t="shared" si="50"/>
        <v>0</v>
      </c>
      <c r="PC27" s="97">
        <f t="shared" si="51"/>
        <v>0</v>
      </c>
      <c r="PD27" s="97">
        <f t="shared" si="52"/>
        <v>0</v>
      </c>
      <c r="PE27" s="97">
        <f t="shared" si="53"/>
        <v>0</v>
      </c>
      <c r="PF27" s="97">
        <f t="shared" si="54"/>
        <v>0</v>
      </c>
      <c r="PG27" s="97">
        <f t="shared" si="55"/>
        <v>0</v>
      </c>
      <c r="PH27" s="97">
        <f t="shared" si="56"/>
        <v>0</v>
      </c>
      <c r="PI27" s="97">
        <f t="shared" si="57"/>
        <v>0</v>
      </c>
      <c r="PJ27" s="97">
        <f t="shared" si="58"/>
        <v>0</v>
      </c>
      <c r="PK27" s="97">
        <f t="shared" si="59"/>
        <v>0</v>
      </c>
      <c r="PL27" s="97">
        <f t="shared" si="60"/>
        <v>0</v>
      </c>
      <c r="PM27" s="97">
        <f t="shared" si="61"/>
        <v>0</v>
      </c>
      <c r="PN27" s="97">
        <f t="shared" si="62"/>
        <v>0</v>
      </c>
      <c r="PO27" s="97">
        <f t="shared" si="63"/>
        <v>0</v>
      </c>
      <c r="PP27" s="97">
        <f t="shared" si="64"/>
        <v>0</v>
      </c>
      <c r="PQ27" s="97">
        <f t="shared" si="65"/>
        <v>0</v>
      </c>
      <c r="PR27" s="97">
        <f t="shared" si="66"/>
        <v>0</v>
      </c>
      <c r="PS27" s="97">
        <f t="shared" si="67"/>
        <v>0</v>
      </c>
      <c r="PT27" s="97">
        <f t="shared" si="68"/>
        <v>0</v>
      </c>
      <c r="PU27" s="97">
        <f t="shared" si="69"/>
        <v>0</v>
      </c>
      <c r="PV27" s="97">
        <f t="shared" si="70"/>
        <v>0</v>
      </c>
      <c r="PW27" s="97">
        <f t="shared" si="71"/>
        <v>0</v>
      </c>
      <c r="PX27" s="97">
        <f t="shared" si="72"/>
        <v>0</v>
      </c>
      <c r="PY27" s="97">
        <f t="shared" si="73"/>
        <v>0</v>
      </c>
      <c r="PZ27" s="97">
        <f t="shared" si="74"/>
        <v>0</v>
      </c>
      <c r="QA27" s="97">
        <f t="shared" si="75"/>
        <v>0</v>
      </c>
      <c r="QB27" s="97">
        <f t="shared" si="76"/>
        <v>0</v>
      </c>
      <c r="QC27" s="97">
        <f t="shared" si="77"/>
        <v>0</v>
      </c>
      <c r="QD27" s="97">
        <f t="shared" si="78"/>
        <v>0</v>
      </c>
      <c r="QE27" s="97">
        <f t="shared" si="79"/>
        <v>0</v>
      </c>
      <c r="QF27" s="97">
        <f t="shared" si="80"/>
        <v>0</v>
      </c>
      <c r="QG27" s="97">
        <f t="shared" si="81"/>
        <v>0</v>
      </c>
      <c r="QH27" s="97">
        <f t="shared" si="82"/>
        <v>0</v>
      </c>
      <c r="QI27" s="97">
        <f t="shared" si="83"/>
        <v>0</v>
      </c>
      <c r="QJ27" s="97">
        <f t="shared" si="84"/>
        <v>0</v>
      </c>
      <c r="QK27" s="97">
        <f t="shared" si="85"/>
        <v>0</v>
      </c>
      <c r="QL27" s="97">
        <f t="shared" si="86"/>
        <v>0</v>
      </c>
      <c r="QM27" s="97">
        <f t="shared" si="87"/>
        <v>0</v>
      </c>
      <c r="QN27" s="97">
        <f t="shared" si="88"/>
        <v>0</v>
      </c>
      <c r="QO27" s="97">
        <f t="shared" si="89"/>
        <v>0</v>
      </c>
      <c r="QP27" s="97">
        <f t="shared" si="90"/>
        <v>0</v>
      </c>
      <c r="QQ27" s="97">
        <f t="shared" si="91"/>
        <v>0</v>
      </c>
      <c r="QR27" s="97">
        <f t="shared" si="92"/>
        <v>0</v>
      </c>
      <c r="QS27" s="97">
        <f t="shared" si="93"/>
        <v>0</v>
      </c>
      <c r="QT27" s="97">
        <f t="shared" si="94"/>
        <v>0</v>
      </c>
      <c r="QU27" s="97">
        <f t="shared" si="95"/>
        <v>0</v>
      </c>
      <c r="QV27" s="97">
        <f t="shared" si="96"/>
        <v>0</v>
      </c>
      <c r="QW27" s="97">
        <f t="shared" si="97"/>
        <v>0</v>
      </c>
      <c r="QX27" s="97">
        <f t="shared" si="105"/>
        <v>62.39038343564377</v>
      </c>
      <c r="QY27" s="97">
        <f t="shared" si="232"/>
        <v>62.39039142465375</v>
      </c>
      <c r="QZ27" s="97">
        <f t="shared" si="233"/>
        <v>62.390363653333331</v>
      </c>
      <c r="RA27" s="97">
        <f t="shared" si="234"/>
        <v>62.390363653333345</v>
      </c>
      <c r="RB27" s="97">
        <f t="shared" si="235"/>
        <v>62.39039142465375</v>
      </c>
      <c r="RC27" s="97">
        <f t="shared" si="236"/>
        <v>62.390363653333331</v>
      </c>
      <c r="RD27" s="97">
        <f t="shared" si="237"/>
        <v>62.39037582706284</v>
      </c>
      <c r="RE27" s="97">
        <f t="shared" si="238"/>
        <v>62.39037582706284</v>
      </c>
      <c r="RF27" s="97">
        <f t="shared" si="239"/>
        <v>73.944158145948165</v>
      </c>
      <c r="RG27" s="97">
        <f t="shared" si="240"/>
        <v>62.390359849042873</v>
      </c>
      <c r="RH27" s="97">
        <f t="shared" si="241"/>
        <v>62.390363653333345</v>
      </c>
      <c r="RI27" s="97">
        <f t="shared" si="242"/>
        <v>62.39037582706284</v>
      </c>
      <c r="RJ27" s="97">
        <f t="shared" si="243"/>
        <v>62.39037582706284</v>
      </c>
      <c r="RK27" s="97">
        <f t="shared" si="244"/>
        <v>62.39038343564377</v>
      </c>
      <c r="RL27" s="97">
        <f t="shared" si="245"/>
        <v>62.390363653333331</v>
      </c>
      <c r="RM27" s="97">
        <f t="shared" si="246"/>
        <v>62.39039142465375</v>
      </c>
      <c r="RN27" s="97">
        <f t="shared" si="247"/>
        <v>62.39039218551185</v>
      </c>
      <c r="RO27" s="97">
        <f t="shared" si="248"/>
        <v>62.390391805082785</v>
      </c>
      <c r="RP27" s="97">
        <f t="shared" si="249"/>
        <v>62.390360609900966</v>
      </c>
      <c r="RQ27" s="97">
        <f t="shared" si="250"/>
        <v>62.390363653333331</v>
      </c>
      <c r="RR27" s="97">
        <f t="shared" si="251"/>
        <v>62.390391805082785</v>
      </c>
      <c r="RS27" s="97">
        <f t="shared" si="252"/>
        <v>62.390363653333331</v>
      </c>
      <c r="RT27" s="97">
        <f t="shared" si="226"/>
        <v>62.39037582706284</v>
      </c>
      <c r="RU27" s="97">
        <f t="shared" si="227"/>
        <v>62.39037582706284</v>
      </c>
      <c r="RV27" s="97">
        <f t="shared" si="228"/>
        <v>62.390363653333331</v>
      </c>
      <c r="RW27" s="97">
        <f t="shared" si="229"/>
        <v>62.390363653333345</v>
      </c>
      <c r="RX27" s="97">
        <f t="shared" si="230"/>
        <v>62.390363653333331</v>
      </c>
      <c r="RY27" s="97">
        <f t="shared" si="106"/>
        <v>65.103008802410898</v>
      </c>
      <c r="RZ27" s="97">
        <f t="shared" si="107"/>
        <v>65.103017138769133</v>
      </c>
      <c r="SA27" s="97">
        <f t="shared" si="108"/>
        <v>65.102988159999995</v>
      </c>
      <c r="SB27" s="97">
        <f t="shared" si="109"/>
        <v>65.10298816000001</v>
      </c>
      <c r="SC27" s="97">
        <f t="shared" si="110"/>
        <v>65.103017138769133</v>
      </c>
      <c r="SD27" s="97">
        <f t="shared" si="111"/>
        <v>65.102988159999995</v>
      </c>
      <c r="SE27" s="97">
        <f t="shared" si="112"/>
        <v>65.103000863022103</v>
      </c>
      <c r="SF27" s="97">
        <f t="shared" si="113"/>
        <v>65.103000863022103</v>
      </c>
      <c r="SG27" s="97">
        <f t="shared" si="114"/>
        <v>65.103008802410884</v>
      </c>
      <c r="SH27" s="97">
        <f t="shared" si="115"/>
        <v>65.102984190305605</v>
      </c>
      <c r="SI27" s="97">
        <f t="shared" si="116"/>
        <v>65.10298816000001</v>
      </c>
      <c r="SJ27" s="97">
        <f t="shared" si="117"/>
        <v>65.103000863022103</v>
      </c>
      <c r="SK27" s="97">
        <f t="shared" si="118"/>
        <v>65.103000863022103</v>
      </c>
      <c r="SL27" s="97">
        <f t="shared" si="119"/>
        <v>65.103008802410898</v>
      </c>
      <c r="SM27" s="97">
        <f t="shared" si="120"/>
        <v>65.102988159999995</v>
      </c>
      <c r="SN27" s="97">
        <f t="shared" si="121"/>
        <v>65.103017138769133</v>
      </c>
      <c r="SO27" s="97">
        <f t="shared" si="122"/>
        <v>65.103017932708013</v>
      </c>
      <c r="SP27" s="97">
        <f t="shared" si="123"/>
        <v>65.103017535738559</v>
      </c>
      <c r="SQ27" s="97">
        <f t="shared" si="124"/>
        <v>65.102984984244486</v>
      </c>
      <c r="SR27" s="97">
        <f t="shared" si="125"/>
        <v>65.102988159999995</v>
      </c>
      <c r="SS27" s="97">
        <f t="shared" si="126"/>
        <v>65.103017535738559</v>
      </c>
      <c r="ST27" s="97">
        <f t="shared" si="127"/>
        <v>65.102988159999995</v>
      </c>
      <c r="SU27" s="97">
        <f t="shared" si="128"/>
        <v>65.103000863022103</v>
      </c>
      <c r="SV27" s="97">
        <f t="shared" si="129"/>
        <v>65.103000863022103</v>
      </c>
      <c r="SW27" s="97">
        <f t="shared" si="130"/>
        <v>65.102988159999995</v>
      </c>
      <c r="SX27" s="97">
        <f t="shared" si="131"/>
        <v>65.10298816000001</v>
      </c>
      <c r="SY27" s="97">
        <f t="shared" si="132"/>
        <v>65.102988159999995</v>
      </c>
    </row>
    <row r="28" spans="1:519" s="112" customFormat="1" ht="15" customHeight="1" x14ac:dyDescent="0.2">
      <c r="A28" s="16" t="s">
        <v>99</v>
      </c>
      <c r="B28" s="16" t="s">
        <v>36</v>
      </c>
      <c r="C28" s="18">
        <v>100081629</v>
      </c>
      <c r="D28" s="17" t="s">
        <v>5</v>
      </c>
      <c r="E28" s="18" t="s">
        <v>172</v>
      </c>
      <c r="F28" s="148" t="s">
        <v>69</v>
      </c>
      <c r="G28" s="18">
        <v>48</v>
      </c>
      <c r="H28" s="18" t="s">
        <v>41</v>
      </c>
      <c r="I28" s="148" t="s">
        <v>127</v>
      </c>
      <c r="J28" s="18" t="s">
        <v>110</v>
      </c>
      <c r="K28" s="149" t="s">
        <v>108</v>
      </c>
      <c r="L28" s="18" t="s">
        <v>62</v>
      </c>
      <c r="M28" s="18" t="s">
        <v>19</v>
      </c>
      <c r="N28" s="150" t="s">
        <v>63</v>
      </c>
      <c r="O28" s="150" t="s">
        <v>136</v>
      </c>
      <c r="P28" s="150">
        <v>2</v>
      </c>
      <c r="Q28" s="150" t="s">
        <v>20</v>
      </c>
      <c r="R28" s="150" t="s">
        <v>21</v>
      </c>
      <c r="S28" s="151">
        <v>0</v>
      </c>
      <c r="T28" s="152">
        <v>0</v>
      </c>
      <c r="U28" s="169" t="s">
        <v>369</v>
      </c>
      <c r="V28" s="152">
        <f t="shared" si="231"/>
        <v>0</v>
      </c>
      <c r="W28" s="153">
        <v>0</v>
      </c>
      <c r="X28" s="153"/>
      <c r="Y28" s="153">
        <v>0.19</v>
      </c>
      <c r="Z28" s="153">
        <v>0.20499999999999999</v>
      </c>
      <c r="AA28" s="153">
        <v>0.2</v>
      </c>
      <c r="AB28" s="153">
        <v>0.18</v>
      </c>
      <c r="AC28" s="153">
        <v>0.20499999999999999</v>
      </c>
      <c r="AD28" s="153">
        <v>0.2</v>
      </c>
      <c r="AE28" s="153">
        <v>0.17</v>
      </c>
      <c r="AF28" s="153">
        <v>0.17</v>
      </c>
      <c r="AG28" s="153">
        <v>0.19</v>
      </c>
      <c r="AH28" s="153">
        <v>0.23</v>
      </c>
      <c r="AI28" s="153">
        <v>0.18</v>
      </c>
      <c r="AJ28" s="153">
        <v>0.17</v>
      </c>
      <c r="AK28" s="153">
        <v>0.17</v>
      </c>
      <c r="AL28" s="153">
        <v>0.19</v>
      </c>
      <c r="AM28" s="153">
        <v>0.2</v>
      </c>
      <c r="AN28" s="153">
        <v>0.20499999999999999</v>
      </c>
      <c r="AO28" s="153">
        <v>0.22500000000000001</v>
      </c>
      <c r="AP28" s="153">
        <v>0.19500000000000001</v>
      </c>
      <c r="AQ28" s="153">
        <v>0.22</v>
      </c>
      <c r="AR28" s="153">
        <v>0.2</v>
      </c>
      <c r="AS28" s="153">
        <v>0.19500000000000001</v>
      </c>
      <c r="AT28" s="153">
        <v>0.2</v>
      </c>
      <c r="AU28" s="153">
        <v>0.17</v>
      </c>
      <c r="AV28" s="153">
        <v>0.17</v>
      </c>
      <c r="AW28" s="153">
        <v>0.2</v>
      </c>
      <c r="AX28" s="153">
        <v>0.18</v>
      </c>
      <c r="AY28" s="153">
        <v>0.2</v>
      </c>
      <c r="AZ28" s="153">
        <v>0.04</v>
      </c>
      <c r="BA28" s="153">
        <v>0.04</v>
      </c>
      <c r="BB28" s="153">
        <v>0.04</v>
      </c>
      <c r="BC28" s="153">
        <v>0.04</v>
      </c>
      <c r="BD28" s="153">
        <v>0.04</v>
      </c>
      <c r="BE28" s="153">
        <v>0.04</v>
      </c>
      <c r="BF28" s="153">
        <v>0.04</v>
      </c>
      <c r="BG28" s="153">
        <v>0.04</v>
      </c>
      <c r="BH28" s="153">
        <v>0.19</v>
      </c>
      <c r="BI28" s="153">
        <v>0.04</v>
      </c>
      <c r="BJ28" s="153">
        <v>0.04</v>
      </c>
      <c r="BK28" s="153">
        <v>0.04</v>
      </c>
      <c r="BL28" s="153">
        <v>0.04</v>
      </c>
      <c r="BM28" s="153">
        <v>0.04</v>
      </c>
      <c r="BN28" s="153">
        <v>0.04</v>
      </c>
      <c r="BO28" s="153">
        <v>0.04</v>
      </c>
      <c r="BP28" s="153">
        <v>0.04</v>
      </c>
      <c r="BQ28" s="153">
        <v>0.04</v>
      </c>
      <c r="BR28" s="153">
        <v>0.04</v>
      </c>
      <c r="BS28" s="153">
        <v>0.04</v>
      </c>
      <c r="BT28" s="153">
        <v>0.04</v>
      </c>
      <c r="BU28" s="153">
        <v>0.04</v>
      </c>
      <c r="BV28" s="153">
        <v>0.04</v>
      </c>
      <c r="BW28" s="153">
        <v>0.04</v>
      </c>
      <c r="BX28" s="153">
        <v>0.04</v>
      </c>
      <c r="BY28" s="153">
        <v>0.04</v>
      </c>
      <c r="BZ28" s="153">
        <v>0.04</v>
      </c>
      <c r="CA28" s="153" t="s">
        <v>369</v>
      </c>
      <c r="CB28" s="153" t="s">
        <v>425</v>
      </c>
      <c r="CC28" s="153" t="s">
        <v>369</v>
      </c>
      <c r="CD28" s="153" t="s">
        <v>425</v>
      </c>
      <c r="CE28" s="154" t="s">
        <v>425</v>
      </c>
      <c r="CF28" s="153" t="s">
        <v>369</v>
      </c>
      <c r="CG28" s="153" t="s">
        <v>369</v>
      </c>
      <c r="CH28" s="153" t="s">
        <v>425</v>
      </c>
      <c r="CI28" s="153" t="s">
        <v>369</v>
      </c>
      <c r="CJ28" s="153" t="s">
        <v>425</v>
      </c>
      <c r="CK28" s="153" t="s">
        <v>425</v>
      </c>
      <c r="CL28" s="153" t="s">
        <v>425</v>
      </c>
      <c r="CM28" s="154" t="s">
        <v>425</v>
      </c>
      <c r="CN28" s="153" t="s">
        <v>369</v>
      </c>
      <c r="CO28" s="153" t="s">
        <v>369</v>
      </c>
      <c r="CP28" s="154" t="s">
        <v>425</v>
      </c>
      <c r="CQ28" s="153" t="s">
        <v>369</v>
      </c>
      <c r="CR28" s="153" t="s">
        <v>369</v>
      </c>
      <c r="CS28" s="153" t="s">
        <v>425</v>
      </c>
      <c r="CT28" s="153" t="s">
        <v>369</v>
      </c>
      <c r="CU28" s="153" t="s">
        <v>369</v>
      </c>
      <c r="CV28" s="153" t="s">
        <v>369</v>
      </c>
      <c r="CW28" s="153" t="s">
        <v>369</v>
      </c>
      <c r="CX28" s="153" t="s">
        <v>369</v>
      </c>
      <c r="CY28" s="153" t="s">
        <v>369</v>
      </c>
      <c r="CZ28" s="153" t="s">
        <v>369</v>
      </c>
      <c r="DA28" s="153" t="s">
        <v>369</v>
      </c>
      <c r="DB28" s="153" t="s">
        <v>369</v>
      </c>
      <c r="DC28" s="153" t="s">
        <v>369</v>
      </c>
      <c r="DD28" s="153" t="s">
        <v>369</v>
      </c>
      <c r="DE28" s="153" t="s">
        <v>369</v>
      </c>
      <c r="DF28" s="153" t="s">
        <v>369</v>
      </c>
      <c r="DG28" s="153" t="s">
        <v>369</v>
      </c>
      <c r="DH28" s="153" t="s">
        <v>369</v>
      </c>
      <c r="DI28" s="153" t="s">
        <v>369</v>
      </c>
      <c r="DJ28" s="153" t="s">
        <v>369</v>
      </c>
      <c r="DK28" s="153" t="s">
        <v>369</v>
      </c>
      <c r="DL28" s="153" t="s">
        <v>369</v>
      </c>
      <c r="DM28" s="153" t="s">
        <v>369</v>
      </c>
      <c r="DN28" s="153" t="s">
        <v>369</v>
      </c>
      <c r="DO28" s="153" t="s">
        <v>369</v>
      </c>
      <c r="DP28" s="153" t="s">
        <v>369</v>
      </c>
      <c r="DQ28" s="153" t="s">
        <v>369</v>
      </c>
      <c r="DR28" s="153" t="s">
        <v>369</v>
      </c>
      <c r="DS28" s="153" t="s">
        <v>369</v>
      </c>
      <c r="DT28" s="153" t="s">
        <v>369</v>
      </c>
      <c r="DU28" s="153" t="s">
        <v>369</v>
      </c>
      <c r="DV28" s="153" t="s">
        <v>369</v>
      </c>
      <c r="DW28" s="153" t="s">
        <v>369</v>
      </c>
      <c r="DX28" s="153" t="s">
        <v>369</v>
      </c>
      <c r="DY28" s="153" t="s">
        <v>369</v>
      </c>
      <c r="DZ28" s="153" t="s">
        <v>369</v>
      </c>
      <c r="EA28" s="153" t="s">
        <v>369</v>
      </c>
      <c r="EB28" s="153" t="s">
        <v>369</v>
      </c>
      <c r="EC28" s="153" t="str">
        <f t="shared" si="0"/>
        <v>N/A</v>
      </c>
      <c r="ED28" s="153" t="str">
        <f t="shared" si="1"/>
        <v>N/A</v>
      </c>
      <c r="EE28" s="153" t="str">
        <f t="shared" si="2"/>
        <v>N/A</v>
      </c>
      <c r="EF28" s="153" t="str">
        <f t="shared" si="3"/>
        <v>N/A</v>
      </c>
      <c r="EG28" s="153" t="str">
        <f t="shared" si="4"/>
        <v>N/A</v>
      </c>
      <c r="EH28" s="153" t="str">
        <f t="shared" si="5"/>
        <v>N/A</v>
      </c>
      <c r="EI28" s="153" t="str">
        <f t="shared" si="6"/>
        <v>N/A</v>
      </c>
      <c r="EJ28" s="153" t="str">
        <f t="shared" si="7"/>
        <v>N/A</v>
      </c>
      <c r="EK28" s="153" t="str">
        <f t="shared" si="8"/>
        <v>N/A</v>
      </c>
      <c r="EL28" s="153" t="str">
        <f t="shared" si="9"/>
        <v>N/A</v>
      </c>
      <c r="EM28" s="153" t="str">
        <f t="shared" si="10"/>
        <v>N/A</v>
      </c>
      <c r="EN28" s="153" t="str">
        <f t="shared" si="11"/>
        <v>N/A</v>
      </c>
      <c r="EO28" s="153" t="str">
        <f t="shared" si="12"/>
        <v>N/A</v>
      </c>
      <c r="EP28" s="153" t="str">
        <f t="shared" si="133"/>
        <v>N/A</v>
      </c>
      <c r="EQ28" s="153" t="str">
        <f t="shared" si="134"/>
        <v>N/A</v>
      </c>
      <c r="ER28" s="153" t="str">
        <f t="shared" si="495"/>
        <v>N/A</v>
      </c>
      <c r="ES28" s="153" t="str">
        <f t="shared" si="135"/>
        <v>N/A</v>
      </c>
      <c r="ET28" s="153" t="str">
        <f t="shared" si="136"/>
        <v>N/A</v>
      </c>
      <c r="EU28" s="153" t="str">
        <f t="shared" si="137"/>
        <v>N/A</v>
      </c>
      <c r="EV28" s="153" t="str">
        <f t="shared" si="138"/>
        <v>N/A</v>
      </c>
      <c r="EW28" s="153" t="str">
        <f t="shared" si="139"/>
        <v>N/A</v>
      </c>
      <c r="EX28" s="153" t="str">
        <f t="shared" si="140"/>
        <v>N/A</v>
      </c>
      <c r="EY28" s="153" t="str">
        <f t="shared" si="141"/>
        <v>N/A</v>
      </c>
      <c r="EZ28" s="153" t="str">
        <f t="shared" si="142"/>
        <v>N/A</v>
      </c>
      <c r="FA28" s="153" t="str">
        <f t="shared" si="143"/>
        <v>N/A</v>
      </c>
      <c r="FB28" s="153" t="str">
        <f t="shared" si="144"/>
        <v>N/A</v>
      </c>
      <c r="FC28" s="153" t="str">
        <f t="shared" si="145"/>
        <v>N/A</v>
      </c>
      <c r="FD28" s="155">
        <f t="shared" si="146"/>
        <v>0.15624999999999989</v>
      </c>
      <c r="FE28" s="155">
        <f t="shared" si="147"/>
        <v>0.17187499999999989</v>
      </c>
      <c r="FF28" s="155">
        <f t="shared" si="148"/>
        <v>0.16666666666666663</v>
      </c>
      <c r="FG28" s="155">
        <f t="shared" si="149"/>
        <v>0.14583333333333326</v>
      </c>
      <c r="FH28" s="155">
        <f t="shared" si="150"/>
        <v>0.17187499999999989</v>
      </c>
      <c r="FI28" s="155">
        <f t="shared" si="151"/>
        <v>0.16666666666666663</v>
      </c>
      <c r="FJ28" s="155">
        <f t="shared" si="152"/>
        <v>0.13541666666666663</v>
      </c>
      <c r="FK28" s="155">
        <f t="shared" si="153"/>
        <v>0.13541666666666663</v>
      </c>
      <c r="FL28" s="155">
        <f t="shared" si="154"/>
        <v>0</v>
      </c>
      <c r="FM28" s="155">
        <f t="shared" si="155"/>
        <v>0.19791666666666663</v>
      </c>
      <c r="FN28" s="155">
        <f t="shared" si="156"/>
        <v>0.14583333333333326</v>
      </c>
      <c r="FO28" s="155">
        <f t="shared" si="157"/>
        <v>0.13541666666666663</v>
      </c>
      <c r="FP28" s="155">
        <f t="shared" si="158"/>
        <v>0.13541666666666663</v>
      </c>
      <c r="FQ28" s="155">
        <f t="shared" si="159"/>
        <v>0.15624999999999989</v>
      </c>
      <c r="FR28" s="155">
        <f t="shared" si="160"/>
        <v>0.16666666666666663</v>
      </c>
      <c r="FS28" s="155">
        <f t="shared" si="161"/>
        <v>0.17187499999999989</v>
      </c>
      <c r="FT28" s="155">
        <f t="shared" si="162"/>
        <v>0.19270833333333326</v>
      </c>
      <c r="FU28" s="155">
        <f t="shared" si="163"/>
        <v>0.16145833333333337</v>
      </c>
      <c r="FV28" s="155">
        <f t="shared" si="164"/>
        <v>0.18749999999999989</v>
      </c>
      <c r="FW28" s="155">
        <f t="shared" si="165"/>
        <v>0.16666666666666663</v>
      </c>
      <c r="FX28" s="155">
        <f t="shared" si="166"/>
        <v>0.16145833333333337</v>
      </c>
      <c r="FY28" s="155">
        <f t="shared" si="167"/>
        <v>0.16666666666666663</v>
      </c>
      <c r="FZ28" s="155">
        <f t="shared" si="168"/>
        <v>0.13541666666666663</v>
      </c>
      <c r="GA28" s="155">
        <f t="shared" si="169"/>
        <v>0.13541666666666663</v>
      </c>
      <c r="GB28" s="155">
        <f t="shared" si="170"/>
        <v>0.16666666666666663</v>
      </c>
      <c r="GC28" s="155">
        <f t="shared" si="171"/>
        <v>0.14583333333333326</v>
      </c>
      <c r="GD28" s="155">
        <f t="shared" si="172"/>
        <v>0.16666666666666663</v>
      </c>
      <c r="GE28" s="97">
        <f>VLOOKUP($C28,'Preços 18%'!$B:$G,6,0)*IF($M28="Positiva",HLOOKUP(Y28,'Fatores PF'!$B$3:$P$15,MATCH("POSITIVA - POSITIVA",'Fatores PF'!$B$3:$B$15,0),0),IF($M28="Negativa",HLOOKUP(Y28,'Fatores PF'!$B$3:$P$15,MATCH("NEGATIVA - NEGATIVA",'Fatores PF'!$B$3:$B$15,0),0),IF($M28="Neutra",HLOOKUP(Y28,'Fatores PF'!$B$3:$P$15,MATCH("NEUTRA - NEUTRA",'Fatores PF'!$B$3:$B$15,0),0),"")))</f>
        <v>128.61114690258799</v>
      </c>
      <c r="GF28" s="97">
        <f>VLOOKUP($C28,'Preços 18%'!$B:$G,6,0)*IF($M28="Positiva",HLOOKUP(Z28,'Fatores PF'!$B$3:$P$15,MATCH("POSITIVA - POSITIVA",'Fatores PF'!$B$3:$B$15,0),0),IF($M28="Negativa",HLOOKUP(Z28,'Fatores PF'!$B$3:$P$15,MATCH("NEGATIVA - NEGATIVA",'Fatores PF'!$B$3:$B$15,0),0),IF($M28="Neutra",HLOOKUP(Z28,'Fatores PF'!$B$3:$P$15,MATCH("NEUTRA - NEUTRA",'Fatores PF'!$B$3:$B$15,0),0),"")))</f>
        <v>131.03778909506599</v>
      </c>
      <c r="GG28" s="97">
        <f>VLOOKUP($C28,'Preços 18%'!$B:$G,6,0)*IF($M28="Positiva",HLOOKUP(AA28,'Fatores PF'!$B$3:$P$15,MATCH("POSITIVA - POSITIVA",'Fatores PF'!$B$3:$B$15,0),0),IF($M28="Negativa",HLOOKUP(AA28,'Fatores PF'!$B$3:$P$15,MATCH("NEGATIVA - NEGATIVA",'Fatores PF'!$B$3:$B$15,0),0),IF($M28="Neutra",HLOOKUP(AA28,'Fatores PF'!$B$3:$P$15,MATCH("NEUTRA - NEUTRA",'Fatores PF'!$B$3:$B$15,0),0),"")))</f>
        <v>130.21874494999997</v>
      </c>
      <c r="GH28" s="97">
        <f>VLOOKUP($C28,'Preços 18%'!$B:$G,6,0)*IF($M28="Positiva",HLOOKUP(AB28,'Fatores PF'!$B$3:$P$15,MATCH("POSITIVA - POSITIVA",'Fatores PF'!$B$3:$B$15,0),0),IF($M28="Negativa",HLOOKUP(AB28,'Fatores PF'!$B$3:$P$15,MATCH("NEGATIVA - NEGATIVA",'Fatores PF'!$B$3:$B$15,0),0),IF($M28="Neutra",HLOOKUP(AB28,'Fatores PF'!$B$3:$P$15,MATCH("NEUTRA - NEUTRA",'Fatores PF'!$B$3:$B$15,0),0),"")))</f>
        <v>127.042678</v>
      </c>
      <c r="GI28" s="97">
        <f>VLOOKUP($C28,'Preços 18%'!$B:$G,6,0)*IF($M28="Positiva",HLOOKUP(AC28,'Fatores PF'!$B$3:$P$15,MATCH("POSITIVA - POSITIVA",'Fatores PF'!$B$3:$B$15,0),0),IF($M28="Negativa",HLOOKUP(AC28,'Fatores PF'!$B$3:$P$15,MATCH("NEGATIVA - NEGATIVA",'Fatores PF'!$B$3:$B$15,0),0),IF($M28="Neutra",HLOOKUP(AC28,'Fatores PF'!$B$3:$P$15,MATCH("NEUTRA - NEUTRA",'Fatores PF'!$B$3:$B$15,0),0),"")))</f>
        <v>131.03778909506599</v>
      </c>
      <c r="GJ28" s="97">
        <f>VLOOKUP($C28,'Preços 18%'!$B:$G,6,0)*IF($M28="Positiva",HLOOKUP(AD28,'Fatores PF'!$B$3:$P$15,MATCH("POSITIVA - POSITIVA",'Fatores PF'!$B$3:$B$15,0),0),IF($M28="Negativa",HLOOKUP(AD28,'Fatores PF'!$B$3:$P$15,MATCH("NEGATIVA - NEGATIVA",'Fatores PF'!$B$3:$B$15,0),0),IF($M28="Neutra",HLOOKUP(AD28,'Fatores PF'!$B$3:$P$15,MATCH("NEUTRA - NEUTRA",'Fatores PF'!$B$3:$B$15,0),0),"")))</f>
        <v>130.21874494999997</v>
      </c>
      <c r="GK28" s="97">
        <f>VLOOKUP($C28,'Preços 18%'!$B:$G,6,0)*IF($M28="Positiva",HLOOKUP(AE28,'Fatores PF'!$B$3:$P$15,MATCH("POSITIVA - POSITIVA",'Fatores PF'!$B$3:$B$15,0),0),IF($M28="Negativa",HLOOKUP(AE28,'Fatores PF'!$B$3:$P$15,MATCH("NEGATIVA - NEGATIVA",'Fatores PF'!$B$3:$B$15,0),0),IF($M28="Neutra",HLOOKUP(AE28,'Fatores PF'!$B$3:$P$15,MATCH("NEUTRA - NEUTRA",'Fatores PF'!$B$3:$B$15,0),0),"")))</f>
        <v>125.51206781545601</v>
      </c>
      <c r="GL28" s="97">
        <f>VLOOKUP($C28,'Preços 18%'!$B:$G,6,0)*IF($M28="Positiva",HLOOKUP(AF28,'Fatores PF'!$B$3:$P$15,MATCH("POSITIVA - POSITIVA",'Fatores PF'!$B$3:$B$15,0),0),IF($M28="Negativa",HLOOKUP(AF28,'Fatores PF'!$B$3:$P$15,MATCH("NEGATIVA - NEGATIVA",'Fatores PF'!$B$3:$B$15,0),0),IF($M28="Neutra",HLOOKUP(AF28,'Fatores PF'!$B$3:$P$15,MATCH("NEUTRA - NEUTRA",'Fatores PF'!$B$3:$B$15,0),0),"")))</f>
        <v>125.51206781545601</v>
      </c>
      <c r="GM28" s="97">
        <f>VLOOKUP($C28,'Preços 18%'!$B:$G,6,0)*IF($M28="Positiva",HLOOKUP(AG28,'Fatores PF'!$B$3:$P$15,MATCH("POSITIVA - POSITIVA",'Fatores PF'!$B$3:$B$15,0),0),IF($M28="Negativa",HLOOKUP(AG28,'Fatores PF'!$B$3:$P$15,MATCH("NEGATIVA - NEGATIVA",'Fatores PF'!$B$3:$B$15,0),0),IF($M28="Neutra",HLOOKUP(AG28,'Fatores PF'!$B$3:$P$15,MATCH("NEUTRA - NEUTRA",'Fatores PF'!$B$3:$B$15,0),0),"")))</f>
        <v>128.61114690258799</v>
      </c>
      <c r="GN28" s="97">
        <f>VLOOKUP($C28,'Preços 18%'!$B:$G,6,0)*IF($M28="Positiva",HLOOKUP(AH28,'Fatores PF'!$B$3:$P$15,MATCH("POSITIVA - POSITIVA",'Fatores PF'!$B$3:$B$15,0),0),IF($M28="Negativa",HLOOKUP(AH28,'Fatores PF'!$B$3:$P$15,MATCH("NEGATIVA - NEGATIVA",'Fatores PF'!$B$3:$B$15,0),0),IF($M28="Neutra",HLOOKUP(AH28,'Fatores PF'!$B$3:$P$15,MATCH("NEUTRA - NEUTRA",'Fatores PF'!$B$3:$B$15,0),0),"")))</f>
        <v>135.29219429592999</v>
      </c>
      <c r="GO28" s="97">
        <f>VLOOKUP($C28,'Preços 18%'!$B:$G,6,0)*IF($M28="Positiva",HLOOKUP(AI28,'Fatores PF'!$B$3:$P$15,MATCH("POSITIVA - POSITIVA",'Fatores PF'!$B$3:$B$15,0),0),IF($M28="Negativa",HLOOKUP(AI28,'Fatores PF'!$B$3:$P$15,MATCH("NEGATIVA - NEGATIVA",'Fatores PF'!$B$3:$B$15,0),0),IF($M28="Neutra",HLOOKUP(AI28,'Fatores PF'!$B$3:$P$15,MATCH("NEUTRA - NEUTRA",'Fatores PF'!$B$3:$B$15,0),0),"")))</f>
        <v>127.042678</v>
      </c>
      <c r="GP28" s="97">
        <f>VLOOKUP($C28,'Preços 18%'!$B:$G,6,0)*IF($M28="Positiva",HLOOKUP(AJ28,'Fatores PF'!$B$3:$P$15,MATCH("POSITIVA - POSITIVA",'Fatores PF'!$B$3:$B$15,0),0),IF($M28="Negativa",HLOOKUP(AJ28,'Fatores PF'!$B$3:$P$15,MATCH("NEGATIVA - NEGATIVA",'Fatores PF'!$B$3:$B$15,0),0),IF($M28="Neutra",HLOOKUP(AJ28,'Fatores PF'!$B$3:$P$15,MATCH("NEUTRA - NEUTRA",'Fatores PF'!$B$3:$B$15,0),0),"")))</f>
        <v>125.51206781545601</v>
      </c>
      <c r="GQ28" s="97">
        <f>VLOOKUP($C28,'Preços 18%'!$B:$G,6,0)*IF($M28="Positiva",HLOOKUP(AK28,'Fatores PF'!$B$3:$P$15,MATCH("POSITIVA - POSITIVA",'Fatores PF'!$B$3:$B$15,0),0),IF($M28="Negativa",HLOOKUP(AK28,'Fatores PF'!$B$3:$P$15,MATCH("NEGATIVA - NEGATIVA",'Fatores PF'!$B$3:$B$15,0),0),IF($M28="Neutra",HLOOKUP(AK28,'Fatores PF'!$B$3:$P$15,MATCH("NEUTRA - NEUTRA",'Fatores PF'!$B$3:$B$15,0),0),"")))</f>
        <v>125.51206781545601</v>
      </c>
      <c r="GR28" s="97">
        <f>VLOOKUP($C28,'Preços 18%'!$B:$G,6,0)*IF($M28="Positiva",HLOOKUP(AL28,'Fatores PF'!$B$3:$P$15,MATCH("POSITIVA - POSITIVA",'Fatores PF'!$B$3:$B$15,0),0),IF($M28="Negativa",HLOOKUP(AL28,'Fatores PF'!$B$3:$P$15,MATCH("NEGATIVA - NEGATIVA",'Fatores PF'!$B$3:$B$15,0),0),IF($M28="Neutra",HLOOKUP(AL28,'Fatores PF'!$B$3:$P$15,MATCH("NEUTRA - NEUTRA",'Fatores PF'!$B$3:$B$15,0),0),"")))</f>
        <v>128.61114690258799</v>
      </c>
      <c r="GS28" s="97">
        <f>VLOOKUP($C28,'Preços 18%'!$B:$G,6,0)*IF($M28="Positiva",HLOOKUP(AM28,'Fatores PF'!$B$3:$P$15,MATCH("POSITIVA - POSITIVA",'Fatores PF'!$B$3:$B$15,0),0),IF($M28="Negativa",HLOOKUP(AM28,'Fatores PF'!$B$3:$P$15,MATCH("NEGATIVA - NEGATIVA",'Fatores PF'!$B$3:$B$15,0),0),IF($M28="Neutra",HLOOKUP(AM28,'Fatores PF'!$B$3:$P$15,MATCH("NEUTRA - NEUTRA",'Fatores PF'!$B$3:$B$15,0),0),"")))</f>
        <v>130.21874494999997</v>
      </c>
      <c r="GT28" s="97">
        <f>VLOOKUP($C28,'Preços 18%'!$B:$G,6,0)*IF($M28="Positiva",HLOOKUP(AN28,'Fatores PF'!$B$3:$P$15,MATCH("POSITIVA - POSITIVA",'Fatores PF'!$B$3:$B$15,0),0),IF($M28="Negativa",HLOOKUP(AN28,'Fatores PF'!$B$3:$P$15,MATCH("NEGATIVA - NEGATIVA",'Fatores PF'!$B$3:$B$15,0),0),IF($M28="Neutra",HLOOKUP(AN28,'Fatores PF'!$B$3:$P$15,MATCH("NEUTRA - NEUTRA",'Fatores PF'!$B$3:$B$15,0),0),"")))</f>
        <v>131.03778909506599</v>
      </c>
      <c r="GU28" s="97">
        <f>VLOOKUP($C28,'Preços 18%'!$B:$G,6,0)*IF($M28="Positiva",HLOOKUP(AO28,'Fatores PF'!$B$3:$P$15,MATCH("POSITIVA - POSITIVA",'Fatores PF'!$B$3:$B$15,0),0),IF($M28="Negativa",HLOOKUP(AO28,'Fatores PF'!$B$3:$P$15,MATCH("NEGATIVA - NEGATIVA",'Fatores PF'!$B$3:$B$15,0),0),IF($M28="Neutra",HLOOKUP(AO28,'Fatores PF'!$B$3:$P$15,MATCH("NEUTRA - NEUTRA",'Fatores PF'!$B$3:$B$15,0),0),"")))</f>
        <v>134.41941109806999</v>
      </c>
      <c r="GV28" s="97">
        <f>VLOOKUP($C28,'Preços 18%'!$B:$G,6,0)*IF($M28="Positiva",HLOOKUP(AP28,'Fatores PF'!$B$3:$P$15,MATCH("POSITIVA - POSITIVA",'Fatores PF'!$B$3:$B$15,0),0),IF($M28="Negativa",HLOOKUP(AP28,'Fatores PF'!$B$3:$P$15,MATCH("NEGATIVA - NEGATIVA",'Fatores PF'!$B$3:$B$15,0),0),IF($M28="Neutra",HLOOKUP(AP28,'Fatores PF'!$B$3:$P$15,MATCH("NEUTRA - NEUTRA",'Fatores PF'!$B$3:$B$15,0),0),"")))</f>
        <v>129.40999126185201</v>
      </c>
      <c r="GW28" s="97">
        <f>VLOOKUP($C28,'Preços 18%'!$B:$G,6,0)*IF($M28="Positiva",HLOOKUP(AQ28,'Fatores PF'!$B$3:$P$15,MATCH("POSITIVA - POSITIVA",'Fatores PF'!$B$3:$B$15,0),0),IF($M28="Negativa",HLOOKUP(AQ28,'Fatores PF'!$B$3:$P$15,MATCH("NEGATIVA - NEGATIVA",'Fatores PF'!$B$3:$B$15,0),0),IF($M28="Neutra",HLOOKUP(AQ28,'Fatores PF'!$B$3:$P$15,MATCH("NEUTRA - NEUTRA",'Fatores PF'!$B$3:$B$15,0),0),"")))</f>
        <v>133.557680613196</v>
      </c>
      <c r="GX28" s="97">
        <f>VLOOKUP($C28,'Preços 18%'!$B:$G,6,0)*IF($M28="Positiva",HLOOKUP(AR28,'Fatores PF'!$B$3:$P$15,MATCH("POSITIVA - POSITIVA",'Fatores PF'!$B$3:$B$15,0),0),IF($M28="Negativa",HLOOKUP(AR28,'Fatores PF'!$B$3:$P$15,MATCH("NEGATIVA - NEGATIVA",'Fatores PF'!$B$3:$B$15,0),0),IF($M28="Neutra",HLOOKUP(AR28,'Fatores PF'!$B$3:$P$15,MATCH("NEUTRA - NEUTRA",'Fatores PF'!$B$3:$B$15,0),0),"")))</f>
        <v>130.21874494999997</v>
      </c>
      <c r="GY28" s="97">
        <f>VLOOKUP($C28,'Preços 18%'!$B:$G,6,0)*IF($M28="Positiva",HLOOKUP(AS28,'Fatores PF'!$B$3:$P$15,MATCH("POSITIVA - POSITIVA",'Fatores PF'!$B$3:$B$15,0),0),IF($M28="Negativa",HLOOKUP(AS28,'Fatores PF'!$B$3:$P$15,MATCH("NEGATIVA - NEGATIVA",'Fatores PF'!$B$3:$B$15,0),0),IF($M28="Neutra",HLOOKUP(AS28,'Fatores PF'!$B$3:$P$15,MATCH("NEUTRA - NEUTRA",'Fatores PF'!$B$3:$B$15,0),0),"")))</f>
        <v>129.40999126185201</v>
      </c>
      <c r="GZ28" s="97">
        <f>VLOOKUP($C28,'Preços 18%'!$B:$G,6,0)*IF($M28="Positiva",HLOOKUP(AT28,'Fatores PF'!$B$3:$P$15,MATCH("POSITIVA - POSITIVA",'Fatores PF'!$B$3:$B$15,0),0),IF($M28="Negativa",HLOOKUP(AT28,'Fatores PF'!$B$3:$P$15,MATCH("NEGATIVA - NEGATIVA",'Fatores PF'!$B$3:$B$15,0),0),IF($M28="Neutra",HLOOKUP(AT28,'Fatores PF'!$B$3:$P$15,MATCH("NEUTRA - NEUTRA",'Fatores PF'!$B$3:$B$15,0),0),"")))</f>
        <v>130.21874494999997</v>
      </c>
      <c r="HA28" s="97">
        <f>VLOOKUP($C28,'Preços 18%'!$B:$G,6,0)*IF($M28="Positiva",HLOOKUP(AU28,'Fatores PF'!$B$3:$P$15,MATCH("POSITIVA - POSITIVA",'Fatores PF'!$B$3:$B$15,0),0),IF($M28="Negativa",HLOOKUP(AU28,'Fatores PF'!$B$3:$P$15,MATCH("NEGATIVA - NEGATIVA",'Fatores PF'!$B$3:$B$15,0),0),IF($M28="Neutra",HLOOKUP(AU28,'Fatores PF'!$B$3:$P$15,MATCH("NEUTRA - NEUTRA",'Fatores PF'!$B$3:$B$15,0),0),"")))</f>
        <v>125.51206781545601</v>
      </c>
      <c r="HB28" s="97">
        <f>VLOOKUP($C28,'Preços 18%'!$B:$G,6,0)*IF($M28="Positiva",HLOOKUP(AV28,'Fatores PF'!$B$3:$P$15,MATCH("POSITIVA - POSITIVA",'Fatores PF'!$B$3:$B$15,0),0),IF($M28="Negativa",HLOOKUP(AV28,'Fatores PF'!$B$3:$P$15,MATCH("NEGATIVA - NEGATIVA",'Fatores PF'!$B$3:$B$15,0),0),IF($M28="Neutra",HLOOKUP(AV28,'Fatores PF'!$B$3:$P$15,MATCH("NEUTRA - NEUTRA",'Fatores PF'!$B$3:$B$15,0),0),"")))</f>
        <v>125.51206781545601</v>
      </c>
      <c r="HC28" s="97">
        <f>VLOOKUP($C28,'Preços 18%'!$B:$G,6,0)*IF($M28="Positiva",HLOOKUP(AW28,'Fatores PF'!$B$3:$P$15,MATCH("POSITIVA - POSITIVA",'Fatores PF'!$B$3:$B$15,0),0),IF($M28="Negativa",HLOOKUP(AW28,'Fatores PF'!$B$3:$P$15,MATCH("NEGATIVA - NEGATIVA",'Fatores PF'!$B$3:$B$15,0),0),IF($M28="Neutra",HLOOKUP(AW28,'Fatores PF'!$B$3:$P$15,MATCH("NEUTRA - NEUTRA",'Fatores PF'!$B$3:$B$15,0),0),"")))</f>
        <v>130.21874494999997</v>
      </c>
      <c r="HD28" s="97">
        <f>VLOOKUP($C28,'Preços 18%'!$B:$G,6,0)*IF($M28="Positiva",HLOOKUP(AX28,'Fatores PF'!$B$3:$P$15,MATCH("POSITIVA - POSITIVA",'Fatores PF'!$B$3:$B$15,0),0),IF($M28="Negativa",HLOOKUP(AX28,'Fatores PF'!$B$3:$P$15,MATCH("NEGATIVA - NEGATIVA",'Fatores PF'!$B$3:$B$15,0),0),IF($M28="Neutra",HLOOKUP(AX28,'Fatores PF'!$B$3:$P$15,MATCH("NEUTRA - NEUTRA",'Fatores PF'!$B$3:$B$15,0),0),"")))</f>
        <v>127.042678</v>
      </c>
      <c r="HE28" s="97">
        <f>VLOOKUP($C28,'Preços 18%'!$B:$G,6,0)*IF($M28="Positiva",HLOOKUP(AY28,'Fatores PF'!$B$3:$P$15,MATCH("POSITIVA - POSITIVA",'Fatores PF'!$B$3:$B$15,0),0),IF($M28="Negativa",HLOOKUP(AY28,'Fatores PF'!$B$3:$P$15,MATCH("NEGATIVA - NEGATIVA",'Fatores PF'!$B$3:$B$15,0),0),IF($M28="Neutra",HLOOKUP(AY28,'Fatores PF'!$B$3:$P$15,MATCH("NEUTRA - NEUTRA",'Fatores PF'!$B$3:$B$15,0),0),"")))</f>
        <v>130.21874494999997</v>
      </c>
      <c r="HF28" s="97">
        <f>GE28/IF($M28="Positiva",VLOOKUP(Y28,'Fatores PMC'!$B:$E,2,0),IF($M28="Negativa",VLOOKUP(Y28,'Fatores PMC'!$B:$E,3,0),IF($M28="Neutra",VLOOKUP(Y28,'Fatores PMC'!$B:$E,4,0))))</f>
        <v>172.52727452342867</v>
      </c>
      <c r="HG28" s="97">
        <f>GF28/IF($M28="Positiva",VLOOKUP(Z28,'Fatores PMC'!$B:$E,2,0),IF($M28="Negativa",VLOOKUP(Z28,'Fatores PMC'!$B:$E,3,0),IF($M28="Neutra",VLOOKUP(Z28,'Fatores PMC'!$B:$E,4,0))))</f>
        <v>175.78252862693876</v>
      </c>
      <c r="HH28" s="97">
        <f>GG28/IF($M28="Positiva",VLOOKUP(AA28,'Fatores PMC'!$B:$E,2,0),IF($M28="Negativa",VLOOKUP(AA28,'Fatores PMC'!$B:$E,3,0),IF($M28="Neutra",VLOOKUP(AA28,'Fatores PMC'!$B:$E,4,0))))</f>
        <v>174.68381006742197</v>
      </c>
      <c r="HI28" s="97">
        <f>GH28/IF($M28="Positiva",VLOOKUP(AB28,'Fatores PMC'!$B:$E,2,0),IF($M28="Negativa",VLOOKUP(AB28,'Fatores PMC'!$B:$E,3,0),IF($M28="Neutra",VLOOKUP(AB28,'Fatores PMC'!$B:$E,4,0))))</f>
        <v>170.42322933407024</v>
      </c>
      <c r="HJ28" s="97">
        <f>GI28/IF($M28="Positiva",VLOOKUP(AC28,'Fatores PMC'!$B:$E,2,0),IF($M28="Negativa",VLOOKUP(AC28,'Fatores PMC'!$B:$E,3,0),IF($M28="Neutra",VLOOKUP(AC28,'Fatores PMC'!$B:$E,4,0))))</f>
        <v>175.78252862693876</v>
      </c>
      <c r="HK28" s="97">
        <f>GJ28/IF($M28="Positiva",VLOOKUP(AD28,'Fatores PMC'!$B:$E,2,0),IF($M28="Negativa",VLOOKUP(AD28,'Fatores PMC'!$B:$E,3,0),IF($M28="Neutra",VLOOKUP(AD28,'Fatores PMC'!$B:$E,4,0))))</f>
        <v>174.68381006742197</v>
      </c>
      <c r="HL28" s="97">
        <f>GK28/IF($M28="Positiva",VLOOKUP(AE28,'Fatores PMC'!$B:$E,2,0),IF($M28="Negativa",VLOOKUP(AE28,'Fatores PMC'!$B:$E,3,0),IF($M28="Neutra",VLOOKUP(AE28,'Fatores PMC'!$B:$E,4,0))))</f>
        <v>168.36997026705339</v>
      </c>
      <c r="HM28" s="97">
        <f>GL28/IF($M28="Positiva",VLOOKUP(AF28,'Fatores PMC'!$B:$E,2,0),IF($M28="Negativa",VLOOKUP(AF28,'Fatores PMC'!$B:$E,3,0),IF($M28="Neutra",VLOOKUP(AF28,'Fatores PMC'!$B:$E,4,0))))</f>
        <v>168.36997026705339</v>
      </c>
      <c r="HN28" s="97">
        <f>GM28/IF($M28="Positiva",VLOOKUP(AG28,'Fatores PMC'!$B:$E,2,0),IF($M28="Negativa",VLOOKUP(AG28,'Fatores PMC'!$B:$E,3,0),IF($M28="Neutra",VLOOKUP(AG28,'Fatores PMC'!$B:$E,4,0))))</f>
        <v>172.52727452342867</v>
      </c>
      <c r="HO28" s="97">
        <f>GN28/IF($M28="Positiva",VLOOKUP(AH28,'Fatores PMC'!$B:$E,2,0),IF($M28="Negativa",VLOOKUP(AH28,'Fatores PMC'!$B:$E,3,0),IF($M28="Neutra",VLOOKUP(AH28,'Fatores PMC'!$B:$E,4,0))))</f>
        <v>181.48966173087808</v>
      </c>
      <c r="HP28" s="97">
        <f>GO28/IF($M28="Positiva",VLOOKUP(AI28,'Fatores PMC'!$B:$E,2,0),IF($M28="Negativa",VLOOKUP(AI28,'Fatores PMC'!$B:$E,3,0),IF($M28="Neutra",VLOOKUP(AI28,'Fatores PMC'!$B:$E,4,0))))</f>
        <v>170.42322933407024</v>
      </c>
      <c r="HQ28" s="97">
        <f>GP28/IF($M28="Positiva",VLOOKUP(AJ28,'Fatores PMC'!$B:$E,2,0),IF($M28="Negativa",VLOOKUP(AJ28,'Fatores PMC'!$B:$E,3,0),IF($M28="Neutra",VLOOKUP(AJ28,'Fatores PMC'!$B:$E,4,0))))</f>
        <v>168.36997026705339</v>
      </c>
      <c r="HR28" s="97">
        <f>GQ28/IF($M28="Positiva",VLOOKUP(AK28,'Fatores PMC'!$B:$E,2,0),IF($M28="Negativa",VLOOKUP(AK28,'Fatores PMC'!$B:$E,3,0),IF($M28="Neutra",VLOOKUP(AK28,'Fatores PMC'!$B:$E,4,0))))</f>
        <v>168.36997026705339</v>
      </c>
      <c r="HS28" s="97">
        <f>GR28/IF($M28="Positiva",VLOOKUP(AL28,'Fatores PMC'!$B:$E,2,0),IF($M28="Negativa",VLOOKUP(AL28,'Fatores PMC'!$B:$E,3,0),IF($M28="Neutra",VLOOKUP(AL28,'Fatores PMC'!$B:$E,4,0))))</f>
        <v>172.52727452342867</v>
      </c>
      <c r="HT28" s="97">
        <f>GS28/IF($M28="Positiva",VLOOKUP(AM28,'Fatores PMC'!$B:$E,2,0),IF($M28="Negativa",VLOOKUP(AM28,'Fatores PMC'!$B:$E,3,0),IF($M28="Neutra",VLOOKUP(AM28,'Fatores PMC'!$B:$E,4,0))))</f>
        <v>174.68381006742197</v>
      </c>
      <c r="HU28" s="97">
        <f>GT28/IF($M28="Positiva",VLOOKUP(AN28,'Fatores PMC'!$B:$E,2,0),IF($M28="Negativa",VLOOKUP(AN28,'Fatores PMC'!$B:$E,3,0),IF($M28="Neutra",VLOOKUP(AN28,'Fatores PMC'!$B:$E,4,0))))</f>
        <v>175.78252862693876</v>
      </c>
      <c r="HV28" s="97">
        <f>GU28/IF($M28="Positiva",VLOOKUP(AO28,'Fatores PMC'!$B:$E,2,0),IF($M28="Negativa",VLOOKUP(AO28,'Fatores PMC'!$B:$E,3,0),IF($M28="Neutra",VLOOKUP(AO28,'Fatores PMC'!$B:$E,4,0))))</f>
        <v>180.31885414535301</v>
      </c>
      <c r="HW28" s="97">
        <f>GV28/IF($M28="Positiva",VLOOKUP(AP28,'Fatores PMC'!$B:$E,2,0),IF($M28="Negativa",VLOOKUP(AP28,'Fatores PMC'!$B:$E,3,0),IF($M28="Neutra",VLOOKUP(AP28,'Fatores PMC'!$B:$E,4,0))))</f>
        <v>173.59889578948133</v>
      </c>
      <c r="HX28" s="97">
        <f>GW28/IF($M28="Positiva",VLOOKUP(AQ28,'Fatores PMC'!$B:$E,2,0),IF($M28="Negativa",VLOOKUP(AQ28,'Fatores PMC'!$B:$E,3,0),IF($M28="Neutra",VLOOKUP(AQ28,'Fatores PMC'!$B:$E,4,0))))</f>
        <v>179.16287338078004</v>
      </c>
      <c r="HY28" s="97">
        <f>GX28/IF($M28="Positiva",VLOOKUP(AR28,'Fatores PMC'!$B:$E,2,0),IF($M28="Negativa",VLOOKUP(AR28,'Fatores PMC'!$B:$E,3,0),IF($M28="Neutra",VLOOKUP(AR28,'Fatores PMC'!$B:$E,4,0))))</f>
        <v>174.68381006742197</v>
      </c>
      <c r="HZ28" s="97">
        <f>GY28/IF($M28="Positiva",VLOOKUP(AS28,'Fatores PMC'!$B:$E,2,0),IF($M28="Negativa",VLOOKUP(AS28,'Fatores PMC'!$B:$E,3,0),IF($M28="Neutra",VLOOKUP(AS28,'Fatores PMC'!$B:$E,4,0))))</f>
        <v>173.59889578948133</v>
      </c>
      <c r="IA28" s="97">
        <f>GZ28/IF($M28="Positiva",VLOOKUP(AT28,'Fatores PMC'!$B:$E,2,0),IF($M28="Negativa",VLOOKUP(AT28,'Fatores PMC'!$B:$E,3,0),IF($M28="Neutra",VLOOKUP(AT28,'Fatores PMC'!$B:$E,4,0))))</f>
        <v>174.68381006742197</v>
      </c>
      <c r="IB28" s="97">
        <f>HA28/IF($M28="Positiva",VLOOKUP(AU28,'Fatores PMC'!$B:$E,2,0),IF($M28="Negativa",VLOOKUP(AU28,'Fatores PMC'!$B:$E,3,0),IF($M28="Neutra",VLOOKUP(AU28,'Fatores PMC'!$B:$E,4,0))))</f>
        <v>168.36997026705339</v>
      </c>
      <c r="IC28" s="97">
        <f>HB28/IF($M28="Positiva",VLOOKUP(AV28,'Fatores PMC'!$B:$E,2,0),IF($M28="Negativa",VLOOKUP(AV28,'Fatores PMC'!$B:$E,3,0),IF($M28="Neutra",VLOOKUP(AV28,'Fatores PMC'!$B:$E,4,0))))</f>
        <v>168.36997026705339</v>
      </c>
      <c r="ID28" s="97">
        <f>HC28/IF($M28="Positiva",VLOOKUP(AW28,'Fatores PMC'!$B:$E,2,0),IF($M28="Negativa",VLOOKUP(AW28,'Fatores PMC'!$B:$E,3,0),IF($M28="Neutra",VLOOKUP(AW28,'Fatores PMC'!$B:$E,4,0))))</f>
        <v>174.68381006742197</v>
      </c>
      <c r="IE28" s="97">
        <f>HD28/IF($M28="Positiva",VLOOKUP(AX28,'Fatores PMC'!$B:$E,2,0),IF($M28="Negativa",VLOOKUP(AX28,'Fatores PMC'!$B:$E,3,0),IF($M28="Neutra",VLOOKUP(AX28,'Fatores PMC'!$B:$E,4,0))))</f>
        <v>170.42322933407024</v>
      </c>
      <c r="IF28" s="97">
        <f>HE28/IF($M28="Positiva",VLOOKUP(AY28,'Fatores PMC'!$B:$E,2,0),IF($M28="Negativa",VLOOKUP(AY28,'Fatores PMC'!$B:$E,3,0),IF($M28="Neutra",VLOOKUP(AY28,'Fatores PMC'!$B:$E,4,0))))</f>
        <v>174.68381006742197</v>
      </c>
      <c r="IG28" s="155">
        <f t="shared" si="100"/>
        <v>0.13541666666666663</v>
      </c>
      <c r="IH28" s="155">
        <f t="shared" si="100"/>
        <v>0.14583333333333326</v>
      </c>
      <c r="II28" s="155">
        <f t="shared" si="100"/>
        <v>0.15624999999999989</v>
      </c>
      <c r="IJ28" s="155">
        <f t="shared" si="100"/>
        <v>0.16145833333333337</v>
      </c>
      <c r="IK28" s="155">
        <f t="shared" si="100"/>
        <v>0.16666666666666663</v>
      </c>
      <c r="IL28" s="155">
        <f t="shared" si="100"/>
        <v>0.17187499999999989</v>
      </c>
      <c r="IM28" s="155">
        <f t="shared" si="100"/>
        <v>0.18749999999999989</v>
      </c>
      <c r="IN28" s="155">
        <f t="shared" si="100"/>
        <v>0.19270833333333326</v>
      </c>
      <c r="IO28" s="155">
        <f t="shared" si="100"/>
        <v>0.19791666666666663</v>
      </c>
      <c r="IP28" s="155">
        <f t="shared" si="101"/>
        <v>0</v>
      </c>
      <c r="IQ28" s="155">
        <f t="shared" si="102"/>
        <v>0.14583333333333326</v>
      </c>
      <c r="IR28" s="155">
        <f t="shared" si="103"/>
        <v>0.14583333333333326</v>
      </c>
      <c r="IS28" s="155">
        <f t="shared" si="100"/>
        <v>0.14583333333333326</v>
      </c>
      <c r="IT28" s="155">
        <f t="shared" si="100"/>
        <v>0.15624999999999989</v>
      </c>
      <c r="IU28" s="155">
        <f t="shared" si="100"/>
        <v>0.16145833333333337</v>
      </c>
      <c r="IV28" s="155">
        <f t="shared" si="100"/>
        <v>0.16666666666666663</v>
      </c>
      <c r="IW28" s="97">
        <f>VLOOKUP($C28,'Preços 18%'!$B:$G,6,0)*IF($M28="Positiva",HLOOKUP(IW$5,'Fatores PF'!$B$3:$P$15,MATCH("POSITIVA - POSITIVA",'Fatores PF'!$B$3:$B$15,0),0),IF($M28="Negativa",HLOOKUP(IW$5,'Fatores PF'!$B$3:$P$15,MATCH("NEGATIVA - NEGATIVA",'Fatores PF'!$B$3:$B$15,0),0),IF($M28="Neutra",HLOOKUP(IW$5,'Fatores PF'!$B$3:$P$15,MATCH("NEUTRA - NEUTRA",'Fatores PF'!$B$3:$B$15,0),0),"")))</f>
        <v>104.17499595999999</v>
      </c>
      <c r="IX28" s="97">
        <f>VLOOKUP($C28,'Preços 18%'!$B:$G,6,0)*IF($M28="Positiva",HLOOKUP(IX$5,'Fatores PF'!$B$3:$P$15,MATCH("POSITIVA - POSITIVA",'Fatores PF'!$B$3:$B$15,0),0),IF($M28="Negativa",HLOOKUP(IX$5,'Fatores PF'!$B$3:$P$15,MATCH("NEGATIVA - NEGATIVA",'Fatores PF'!$B$3:$B$15,0),0),IF($M28="Neutra",HLOOKUP(IX$5,'Fatores PF'!$B$3:$P$15,MATCH("NEUTRA - NEUTRA",'Fatores PF'!$B$3:$B$15,0),0),"")))</f>
        <v>118.38065412860399</v>
      </c>
      <c r="IY28" s="97">
        <f>VLOOKUP($C28,'Preços 18%'!$B:$G,6,0)*IF($M28="Positiva",HLOOKUP(IY$5,'Fatores PF'!$B$3:$P$15,MATCH("POSITIVA - POSITIVA",'Fatores PF'!$B$3:$B$15,0),0),IF($M28="Negativa",HLOOKUP(IY$5,'Fatores PF'!$B$3:$P$15,MATCH("NEGATIVA - NEGATIVA",'Fatores PF'!$B$3:$B$15,0),0),IF($M28="Neutra",HLOOKUP(IY$5,'Fatores PF'!$B$3:$P$15,MATCH("NEUTRA - NEUTRA",'Fatores PF'!$B$3:$B$15,0),0),"")))</f>
        <v>125.51206781545601</v>
      </c>
      <c r="IZ28" s="97">
        <f>VLOOKUP($C28,'Preços 18%'!$B:$G,6,0)*IF($M28="Positiva",HLOOKUP(IZ$5,'Fatores PF'!$B$3:$P$15,MATCH("POSITIVA - POSITIVA",'Fatores PF'!$B$3:$B$15,0),0),IF($M28="Negativa",HLOOKUP(IZ$5,'Fatores PF'!$B$3:$P$15,MATCH("NEGATIVA - NEGATIVA",'Fatores PF'!$B$3:$B$15,0),0),IF($M28="Neutra",HLOOKUP(IZ$5,'Fatores PF'!$B$3:$P$15,MATCH("NEUTRA - NEUTRA",'Fatores PF'!$B$3:$B$15,0),0),"")))</f>
        <v>126.272672328642</v>
      </c>
      <c r="JA28" s="97">
        <f>VLOOKUP($C28,'Preços 18%'!$B:$G,6,0)*IF($M28="Positiva",HLOOKUP(JA$5,'Fatores PF'!$B$3:$P$15,MATCH("POSITIVA - POSITIVA",'Fatores PF'!$B$3:$B$15,0),0),IF($M28="Negativa",HLOOKUP(JA$5,'Fatores PF'!$B$3:$P$15,MATCH("NEGATIVA - NEGATIVA",'Fatores PF'!$B$3:$B$15,0),0),IF($M28="Neutra",HLOOKUP(JA$5,'Fatores PF'!$B$3:$P$15,MATCH("NEUTRA - NEUTRA",'Fatores PF'!$B$3:$B$15,0),0),"")))</f>
        <v>127.042678</v>
      </c>
      <c r="JB28" s="97">
        <f>VLOOKUP($C28,'Preços 18%'!$B:$G,6,0)*IF($M28="Positiva",HLOOKUP(JB$5,'Fatores PF'!$B$3:$P$15,MATCH("POSITIVA - POSITIVA",'Fatores PF'!$B$3:$B$15,0),0),IF($M28="Negativa",HLOOKUP(JB$5,'Fatores PF'!$B$3:$P$15,MATCH("NEGATIVA - NEGATIVA",'Fatores PF'!$B$3:$B$15,0),0),IF($M28="Neutra",HLOOKUP(JB$5,'Fatores PF'!$B$3:$P$15,MATCH("NEUTRA - NEUTRA",'Fatores PF'!$B$3:$B$15,0),0),"")))</f>
        <v>128.61114690258799</v>
      </c>
      <c r="JC28" s="97">
        <f>VLOOKUP($C28,'Preços 18%'!$B:$G,6,0)*IF($M28="Positiva",HLOOKUP(JC$5,'Fatores PF'!$B$3:$P$15,MATCH("POSITIVA - POSITIVA",'Fatores PF'!$B$3:$B$15,0),0),IF($M28="Negativa",HLOOKUP(JC$5,'Fatores PF'!$B$3:$P$15,MATCH("NEGATIVA - NEGATIVA",'Fatores PF'!$B$3:$B$15,0),0),IF($M28="Neutra",HLOOKUP(JC$5,'Fatores PF'!$B$3:$P$15,MATCH("NEUTRA - NEUTRA",'Fatores PF'!$B$3:$B$15,0),0),"")))</f>
        <v>129.40999126185201</v>
      </c>
      <c r="JD28" s="97">
        <f>VLOOKUP($C28,'Preços 18%'!$B:$G,6,0)*IF($M28="Positiva",HLOOKUP(JD$5,'Fatores PF'!$B$3:$P$15,MATCH("POSITIVA - POSITIVA",'Fatores PF'!$B$3:$B$15,0),0),IF($M28="Negativa",HLOOKUP(JD$5,'Fatores PF'!$B$3:$P$15,MATCH("NEGATIVA - NEGATIVA",'Fatores PF'!$B$3:$B$15,0),0),IF($M28="Neutra",HLOOKUP(JD$5,'Fatores PF'!$B$3:$P$15,MATCH("NEUTRA - NEUTRA",'Fatores PF'!$B$3:$B$15,0),0),"")))</f>
        <v>130.21874494999997</v>
      </c>
      <c r="JE28" s="97">
        <f>VLOOKUP($C28,'Preços 18%'!$B:$G,6,0)*IF($M28="Positiva",HLOOKUP(JE$5,'Fatores PF'!$B$3:$P$15,MATCH("POSITIVA - POSITIVA",'Fatores PF'!$B$3:$B$15,0),0),IF($M28="Negativa",HLOOKUP(JE$5,'Fatores PF'!$B$3:$P$15,MATCH("NEGATIVA - NEGATIVA",'Fatores PF'!$B$3:$B$15,0),0),IF($M28="Neutra",HLOOKUP(JE$5,'Fatores PF'!$B$3:$P$15,MATCH("NEUTRA - NEUTRA",'Fatores PF'!$B$3:$B$15,0),0),"")))</f>
        <v>131.03778909506599</v>
      </c>
      <c r="JF28" s="97">
        <f>VLOOKUP($C28,'Preços 18%'!$B:$G,6,0)*IF($M28="Positiva",HLOOKUP(JF$5,'Fatores PF'!$B$3:$P$15,MATCH("POSITIVA - POSITIVA",'Fatores PF'!$B$3:$B$15,0),0),IF($M28="Negativa",HLOOKUP(JF$5,'Fatores PF'!$B$3:$P$15,MATCH("NEGATIVA - NEGATIVA",'Fatores PF'!$B$3:$B$15,0),0),IF($M28="Neutra",HLOOKUP(JF$5,'Fatores PF'!$B$3:$P$15,MATCH("NEUTRA - NEUTRA",'Fatores PF'!$B$3:$B$15,0),0),"")))</f>
        <v>131.86712369705</v>
      </c>
      <c r="JG28" s="97">
        <f>VLOOKUP($C28,'Preços 18%'!$B:$G,6,0)*IF($M28="Positiva",HLOOKUP(JG$5,'Fatores PF'!$B$3:$P$15,MATCH("POSITIVA - POSITIVA",'Fatores PF'!$B$3:$B$15,0),0),IF($M28="Negativa",HLOOKUP(JG$5,'Fatores PF'!$B$3:$P$15,MATCH("NEGATIVA - NEGATIVA",'Fatores PF'!$B$3:$B$15,0),0),IF($M28="Neutra",HLOOKUP(JG$5,'Fatores PF'!$B$3:$P$15,MATCH("NEUTRA - NEUTRA",'Fatores PF'!$B$3:$B$15,0),0),"")))</f>
        <v>133.557680613196</v>
      </c>
      <c r="JH28" s="97">
        <f>VLOOKUP($C28,'Preços 18%'!$B:$G,6,0)*IF($M28="Positiva",HLOOKUP(JH$5,'Fatores PF'!$B$3:$P$15,MATCH("POSITIVA - POSITIVA",'Fatores PF'!$B$3:$B$15,0),0),IF($M28="Negativa",HLOOKUP(JH$5,'Fatores PF'!$B$3:$P$15,MATCH("NEGATIVA - NEGATIVA",'Fatores PF'!$B$3:$B$15,0),0),IF($M28="Neutra",HLOOKUP(JH$5,'Fatores PF'!$B$3:$P$15,MATCH("NEUTRA - NEUTRA",'Fatores PF'!$B$3:$B$15,0),0),"")))</f>
        <v>134.41941109806999</v>
      </c>
      <c r="JI28" s="97">
        <f>VLOOKUP($C28,'Preços 18%'!$B:$G,6,0)*IF($M28="Positiva",HLOOKUP(JI$5,'Fatores PF'!$B$3:$P$15,MATCH("POSITIVA - POSITIVA",'Fatores PF'!$B$3:$B$15,0),0),IF($M28="Negativa",HLOOKUP(JI$5,'Fatores PF'!$B$3:$P$15,MATCH("NEGATIVA - NEGATIVA",'Fatores PF'!$B$3:$B$15,0),0),IF($M28="Neutra",HLOOKUP(JI$5,'Fatores PF'!$B$3:$P$15,MATCH("NEUTRA - NEUTRA",'Fatores PF'!$B$3:$B$15,0),0),"")))</f>
        <v>135.29219429592999</v>
      </c>
      <c r="JJ28" s="97">
        <f>VLOOKUP($C28,'Preços 18%'!$B:$G,6,0)*IF($M28="Positiva",HLOOKUP(JJ$5,'Fatores PF'!$B$3:$P$15,MATCH("POSITIVA - POSITIVA",'Fatores PF'!$B$3:$B$15,0),0),IF($M28="Negativa",HLOOKUP(JJ$5,'Fatores PF'!$B$3:$P$15,MATCH("NEGATIVA - POSITIVA",'Fatores PF'!$B$3:$B$15,0),0),IF($M28="Neutra",HLOOKUP(JJ$5,'Fatores PF'!$B$3:$P$15,MATCH("NEUTRA - POSITIVA",'Fatores PF'!$B$3:$B$15,0),0),"")))</f>
        <v>105.69696724244</v>
      </c>
      <c r="JK28" s="97">
        <f>VLOOKUP($C28,'Preços 18%'!$B:$G,6,0)*IF($M28="Positiva",HLOOKUP(JK$5,'Fatores PF'!$B$3:$P$15,MATCH("POSITIVA - POSITIVA",'Fatores PF'!$B$3:$B$15,0),0),IF($M28="Negativa",HLOOKUP(JK$5,'Fatores PF'!$B$3:$P$15,MATCH("NEGATIVA - POSITIVA",'Fatores PF'!$B$3:$B$15,0),0),IF($M28="Neutra",HLOOKUP(JK$5,'Fatores PF'!$B$3:$P$15,MATCH("NEUTRA - POSITIVA",'Fatores PF'!$B$3:$B$15,0),0),"")))</f>
        <v>112.06434626379999</v>
      </c>
      <c r="JL28" s="97">
        <f>VLOOKUP($C28,'Preços 18%'!$B:$G,6,0)*IF($M28="Positiva",HLOOKUP(JL$5,'Fatores PF'!$B$3:$P$15,MATCH("POSITIVA - POSITIVA",'Fatores PF'!$B$3:$B$15,0),0),IF($M28="Negativa",HLOOKUP(JL$5,'Fatores PF'!$B$3:$P$15,MATCH("NEGATIVA - POSITIVA",'Fatores PF'!$B$3:$B$15,0),0),IF($M28="Neutra",HLOOKUP(JL$5,'Fatores PF'!$B$3:$P$15,MATCH("NEUTRA - POSITIVA",'Fatores PF'!$B$3:$B$15,0),0),"")))</f>
        <v>112.74351642038799</v>
      </c>
      <c r="JM28" s="97">
        <f>VLOOKUP($C28,'Preços 18%'!$B:$G,6,0)*IF($M28="Positiva",HLOOKUP(JM$5,'Fatores PF'!$B$3:$P$15,MATCH("POSITIVA - POSITIVA",'Fatores PF'!$B$3:$B$15,0),0),IF($M28="Negativa",HLOOKUP(JM$5,'Fatores PF'!$B$3:$P$15,MATCH("NEGATIVA - POSITIVA",'Fatores PF'!$B$3:$B$15,0),0),IF($M28="Neutra",HLOOKUP(JM$5,'Fatores PF'!$B$3:$P$15,MATCH("NEUTRA - POSITIVA",'Fatores PF'!$B$3:$B$15,0),0),"")))</f>
        <v>113.43094435104599</v>
      </c>
      <c r="JN28" s="97">
        <f>VLOOKUP($C28,'Preços 18%'!$B:$G,6,0)*IF($M28="Positiva",HLOOKUP(JN$5,'Fatores PF'!$B$3:$P$15,MATCH("POSITIVA - POSITIVA",'Fatores PF'!$B$3:$B$15,0),0),IF($M28="Negativa",HLOOKUP(JN$5,'Fatores PF'!$B$3:$P$15,MATCH("NEGATIVA - POSITIVA",'Fatores PF'!$B$3:$B$15,0),0),IF($M28="Neutra",HLOOKUP(JN$5,'Fatores PF'!$B$3:$P$15,MATCH("NEUTRA - POSITIVA",'Fatores PF'!$B$3:$B$15,0),0),"")))</f>
        <v>114.83133579064</v>
      </c>
      <c r="JO28" s="97">
        <f>VLOOKUP($C28,'Preços 18%'!$B:$G,6,0)*IF($M28="Positiva",HLOOKUP(JO$5,'Fatores PF'!$B$3:$P$15,MATCH("POSITIVA - POSITIVA",'Fatores PF'!$B$3:$B$15,0),0),IF($M28="Negativa",HLOOKUP(JO$5,'Fatores PF'!$B$3:$P$15,MATCH("NEGATIVA - POSITIVA",'Fatores PF'!$B$3:$B$15,0),0),IF($M28="Neutra",HLOOKUP(JO$5,'Fatores PF'!$B$3:$P$15,MATCH("NEUTRA - POSITIVA",'Fatores PF'!$B$3:$B$15,0),0),"")))</f>
        <v>115.544553384932</v>
      </c>
      <c r="JP28" s="97">
        <f>VLOOKUP($C28,'Preços 18%'!$B:$G,6,0)*IF($M28="Positiva",HLOOKUP(JP$5,'Fatores PF'!$B$3:$P$15,MATCH("POSITIVA - POSITIVA",'Fatores PF'!$B$3:$B$15,0),0),IF($M28="Negativa",HLOOKUP(JP$5,'Fatores PF'!$B$3:$P$15,MATCH("NEGATIVA - POSITIVA",'Fatores PF'!$B$3:$B$15,0),0),IF($M28="Neutra",HLOOKUP(JP$5,'Fatores PF'!$B$3:$P$15,MATCH("NEUTRA - POSITIVA",'Fatores PF'!$B$3:$B$15,0),0),"")))</f>
        <v>116.26666396668401</v>
      </c>
      <c r="JQ28" s="97">
        <f>VLOOKUP($C28,'Preços 18%'!$B:$G,6,0)*IF($M28="Positiva",HLOOKUP(JQ$5,'Fatores PF'!$B$3:$P$15,MATCH("POSITIVA - POSITIVA",'Fatores PF'!$B$3:$B$15,0),0),IF($M28="Negativa",HLOOKUP(JQ$5,'Fatores PF'!$B$3:$P$15,MATCH("NEGATIVA - POSITIVA",'Fatores PF'!$B$3:$B$15,0),0),IF($M28="Neutra",HLOOKUP(JQ$5,'Fatores PF'!$B$3:$P$15,MATCH("NEUTRA - POSITIVA",'Fatores PF'!$B$3:$B$15,0),0),"")))</f>
        <v>117.738453391314</v>
      </c>
      <c r="JR28" s="97">
        <f>VLOOKUP($C28,'Preços 18%'!$B:$G,6,0)*IF($M28="Positiva",HLOOKUP(JR$5,'Fatores PF'!$B$3:$P$15,MATCH("POSITIVA - POSITIVA",'Fatores PF'!$B$3:$B$15,0),0),IF($M28="Negativa",HLOOKUP(JR$5,'Fatores PF'!$B$3:$P$15,MATCH("NEGATIVA - POSITIVA",'Fatores PF'!$B$3:$B$15,0),0),IF($M28="Neutra",HLOOKUP(JR$5,'Fatores PF'!$B$3:$P$15,MATCH("NEUTRA - POSITIVA",'Fatores PF'!$B$3:$B$15,0),0),"")))</f>
        <v>119.247847448632</v>
      </c>
      <c r="JS28" s="97">
        <f>IW28/IF($M28="Positiva",VLOOKUP(JS$5,'Fatores PMC'!$B:$E,2,0),IF($M28="Negativa",VLOOKUP(JS$5,'Fatores PMC'!$B:$E,3,0),IF($M28="Neutra",VLOOKUP(Y28,'Fatores PMC'!$B:$E,4,0))))</f>
        <v>139.74704805393759</v>
      </c>
      <c r="JT28" s="97">
        <f>IX28/IF($M28="Positiva",VLOOKUP(JT$5,'Fatores PMC'!$B:$E,2,0),IF($M28="Negativa",VLOOKUP(JT$5,'Fatores PMC'!$B:$E,3,0),IF($M28="Neutra",VLOOKUP(Z28,'Fatores PMC'!$B:$E,4,0))))</f>
        <v>158.80343271161468</v>
      </c>
      <c r="JU28" s="97">
        <f>IY28/IF($M28="Positiva",VLOOKUP(JU$5,'Fatores PMC'!$B:$E,2,0),IF($M28="Negativa",VLOOKUP(JU$5,'Fatores PMC'!$B:$E,3,0),IF($M28="Neutra",VLOOKUP(AA28,'Fatores PMC'!$B:$E,4,0))))</f>
        <v>168.36997026705339</v>
      </c>
      <c r="JV28" s="97">
        <f>IZ28/IF($M28="Positiva",VLOOKUP(JV$5,'Fatores PMC'!$B:$E,2,0),IF($M28="Negativa",VLOOKUP(JV$5,'Fatores PMC'!$B:$E,3,0),IF($M28="Neutra",VLOOKUP(AB28,'Fatores PMC'!$B:$E,4,0))))</f>
        <v>169.39029414107645</v>
      </c>
      <c r="JW28" s="97">
        <f>JA28/IF($M28="Positiva",VLOOKUP(JW$5,'Fatores PMC'!$B:$E,2,0),IF($M28="Negativa",VLOOKUP(JW$5,'Fatores PMC'!$B:$E,3,0),IF($M28="Neutra",VLOOKUP(AC28,'Fatores PMC'!$B:$E,4,0))))</f>
        <v>170.42322933407024</v>
      </c>
      <c r="JX28" s="97">
        <f>JB28/IF($M28="Positiva",VLOOKUP(JX$5,'Fatores PMC'!$B:$E,2,0),IF($M28="Negativa",VLOOKUP(JX$5,'Fatores PMC'!$B:$E,3,0),IF($M28="Neutra",VLOOKUP(AD28,'Fatores PMC'!$B:$E,4,0))))</f>
        <v>172.52727452342867</v>
      </c>
      <c r="JY28" s="97">
        <f>JC28/IF($M28="Positiva",VLOOKUP(JY$5,'Fatores PMC'!$B:$E,2,0),IF($M28="Negativa",VLOOKUP(JY$5,'Fatores PMC'!$B:$E,3,0),IF($M28="Neutra",VLOOKUP(AE28,'Fatores PMC'!$B:$E,4,0))))</f>
        <v>173.59889578948133</v>
      </c>
      <c r="JZ28" s="97">
        <f>JD28/IF($M28="Positiva",VLOOKUP(JZ$5,'Fatores PMC'!$B:$E,2,0),IF($M28="Negativa",VLOOKUP(JZ$5,'Fatores PMC'!$B:$E,3,0),IF($M28="Neutra",VLOOKUP(AF28,'Fatores PMC'!$B:$E,4,0))))</f>
        <v>174.68381006742197</v>
      </c>
      <c r="KA28" s="97">
        <f>JE28/IF($M28="Positiva",VLOOKUP(KA$5,'Fatores PMC'!$B:$E,2,0),IF($M28="Negativa",VLOOKUP(KA$5,'Fatores PMC'!$B:$E,3,0),IF($M28="Neutra",VLOOKUP(AG28,'Fatores PMC'!$B:$E,4,0))))</f>
        <v>175.78252862693876</v>
      </c>
      <c r="KB28" s="97">
        <f>JF28/IF($M28="Positiva",VLOOKUP(KB$5,'Fatores PMC'!$B:$E,2,0),IF($M28="Negativa",VLOOKUP(KB$5,'Fatores PMC'!$B:$E,3,0),IF($M28="Neutra",VLOOKUP(AH28,'Fatores PMC'!$B:$E,4,0))))</f>
        <v>176.89505146803157</v>
      </c>
      <c r="KC28" s="97">
        <f>JG28/IF($M28="Positiva",VLOOKUP(KC$5,'Fatores PMC'!$B:$E,2,0),IF($M28="Negativa",VLOOKUP(KC$5,'Fatores PMC'!$B:$E,3,0),IF($M28="Neutra",VLOOKUP(AI28,'Fatores PMC'!$B:$E,4,0))))</f>
        <v>179.16287338078004</v>
      </c>
      <c r="KD28" s="97">
        <f>JH28/IF($M28="Positiva",VLOOKUP(KD$5,'Fatores PMC'!$B:$E,2,0),IF($M28="Negativa",VLOOKUP(KD$5,'Fatores PMC'!$B:$E,3,0),IF($M28="Neutra",VLOOKUP(AJ28,'Fatores PMC'!$B:$E,4,0))))</f>
        <v>180.31885414535301</v>
      </c>
      <c r="KE28" s="97">
        <f>JI28/IF($M28="Positiva",VLOOKUP(KE$5,'Fatores PMC'!$B:$E,2,0),IF($M28="Negativa",VLOOKUP(KE$5,'Fatores PMC'!$B:$E,3,0),IF($M28="Neutra",VLOOKUP(AK28,'Fatores PMC'!$B:$E,4,0))))</f>
        <v>181.48966173087808</v>
      </c>
      <c r="KF28" s="97">
        <f>JJ28/VLOOKUP(KF$5,'Fatores PMC'!$B:$E,2,0)</f>
        <v>146.11985661655777</v>
      </c>
      <c r="KG28" s="97">
        <f>JK28/VLOOKUP(KG$5,'Fatores PMC'!$B:$E,2,0)</f>
        <v>154.92238457831391</v>
      </c>
      <c r="KH28" s="97">
        <f>JL28/VLOOKUP(KH$5,'Fatores PMC'!$B:$E,2,0)</f>
        <v>155.86129747702796</v>
      </c>
      <c r="KI28" s="97">
        <f>JM28/VLOOKUP(KI$5,'Fatores PMC'!$B:$E,2,0)</f>
        <v>156.81162626396059</v>
      </c>
      <c r="KJ28" s="97">
        <f>JN28/VLOOKUP(KJ$5,'Fatores PMC'!$B:$E,2,0)</f>
        <v>158.74758527677858</v>
      </c>
      <c r="KK28" s="97">
        <f>JO28/VLOOKUP(KK$5,'Fatores PMC'!$B:$E,2,0)</f>
        <v>159.73356676076301</v>
      </c>
      <c r="KL28" s="97">
        <f>JP28/VLOOKUP(KL$5,'Fatores PMC'!$B:$E,2,0)</f>
        <v>160.73184227821358</v>
      </c>
      <c r="KM28" s="97">
        <f>JQ28/VLOOKUP(KM$5,'Fatores PMC'!$B:$E,2,0)</f>
        <v>162.76650481685971</v>
      </c>
      <c r="KN28" s="97">
        <f>JR28/VLOOKUP(KN$5,'Fatores PMC'!$B:$E,2,0)</f>
        <v>164.85315355416267</v>
      </c>
      <c r="KO28" s="155" t="str">
        <f>IF(HLOOKUP(VLOOKUP(LEFT(KO$5,2),'%ICMS'!$B:$K,9,0),$IG$4:$IR$34,MATCH($C28,$C$4:$C$34,0),0)=FD28,"",FD28)</f>
        <v/>
      </c>
      <c r="KP28" s="155">
        <f>IF(HLOOKUP(VLOOKUP(LEFT(KP$5,2),'%ICMS'!$B:$K,9,0),$IG$4:$IR$34,MATCH($C28,$C$4:$C$34,0),0)=FE28,"",FE28)</f>
        <v>0.17187499999999989</v>
      </c>
      <c r="KQ28" s="155" t="str">
        <f>IF(HLOOKUP(VLOOKUP(LEFT(KQ$5,2),'%ICMS'!$B:$K,9,0),$IG$4:$IR$34,MATCH($C28,$C$4:$C$34,0),0)=FF28,"",FF28)</f>
        <v/>
      </c>
      <c r="KR28" s="155" t="str">
        <f>IF(HLOOKUP(VLOOKUP(LEFT(KR$5,2),'%ICMS'!$B:$K,9,0),$IG$4:$IR$34,MATCH($C28,$C$4:$C$34,0),0)=FG28,"",FG28)</f>
        <v/>
      </c>
      <c r="KS28" s="155" t="str">
        <f>IF(HLOOKUP(VLOOKUP(LEFT(KS$5,2),'%ICMS'!$B:$K,9,0),$IG$4:$IR$34,MATCH($C28,$C$4:$C$34,0),0)=FH28,"",FH28)</f>
        <v/>
      </c>
      <c r="KT28" s="155" t="str">
        <f>IF(HLOOKUP(VLOOKUP(LEFT(KT$5,2),'%ICMS'!$B:$K,9,0),$IG$4:$IR$34,MATCH($C28,$C$4:$C$34,0),0)=FI28,"",FI28)</f>
        <v/>
      </c>
      <c r="KU28" s="155" t="str">
        <f>IF(HLOOKUP(VLOOKUP(LEFT(KU$5,2),'%ICMS'!$B:$K,9,0),$IG$4:$IR$34,MATCH($C28,$C$4:$C$34,0),0)=FJ28,"",FJ28)</f>
        <v/>
      </c>
      <c r="KV28" s="155" t="str">
        <f>IF(HLOOKUP(VLOOKUP(LEFT(KV$5,2),'%ICMS'!$B:$K,9,0),$IG$4:$IR$34,MATCH($C28,$C$4:$C$34,0),0)=FK28,"",FK28)</f>
        <v/>
      </c>
      <c r="KW28" s="155">
        <f>IF(HLOOKUP(VLOOKUP(LEFT(KW$5,2),'%ICMS'!$B:$K,9,0),$IG$4:$IR$34,MATCH($C28,$C$4:$C$34,0),0)=FL28,"",FL28)</f>
        <v>0</v>
      </c>
      <c r="KX28" s="155" t="str">
        <f>IF(HLOOKUP(VLOOKUP(LEFT(KX$5,2),'%ICMS'!$B:$K,9,0),$IG$4:$IR$34,MATCH($C28,$C$4:$C$34,0),0)=FM28,"",FM28)</f>
        <v/>
      </c>
      <c r="KY28" s="155" t="str">
        <f>IF(HLOOKUP(VLOOKUP(LEFT(KY$5,2),'%ICMS'!$B:$K,9,0),$IG$4:$IR$34,MATCH($C28,$C$4:$C$34,0),0)=FN28,"",FN28)</f>
        <v/>
      </c>
      <c r="KZ28" s="155" t="str">
        <f>IF(HLOOKUP(VLOOKUP(LEFT(KZ$5,2),'%ICMS'!$B:$K,9,0),$IG$4:$IR$34,MATCH($C28,$C$4:$C$34,0),0)=FO28,"",FO28)</f>
        <v/>
      </c>
      <c r="LA28" s="155" t="str">
        <f>IF(HLOOKUP(VLOOKUP(LEFT(LA$5,2),'%ICMS'!$B:$K,9,0),$IG$4:$IR$34,MATCH($C28,$C$4:$C$34,0),0)=FP28,"",FP28)</f>
        <v/>
      </c>
      <c r="LB28" s="155" t="str">
        <f>IF(HLOOKUP(VLOOKUP(LEFT(LB$5,2),'%ICMS'!$B:$K,9,0),$IG$4:$IR$34,MATCH($C28,$C$4:$C$34,0),0)=FQ28,"",FQ28)</f>
        <v/>
      </c>
      <c r="LC28" s="155" t="str">
        <f>IF(HLOOKUP(VLOOKUP(LEFT(LC$5,2),'%ICMS'!$B:$K,9,0),$IG$4:$IR$34,MATCH($C28,$C$4:$C$34,0),0)=FR28,"",FR28)</f>
        <v/>
      </c>
      <c r="LD28" s="155" t="str">
        <f>IF(HLOOKUP(VLOOKUP(LEFT(LD$5,2),'%ICMS'!$B:$K,9,0),$IG$4:$IR$34,MATCH($C28,$C$4:$C$34,0),0)=FS28,"",FS28)</f>
        <v/>
      </c>
      <c r="LE28" s="155" t="str">
        <f>IF(HLOOKUP(VLOOKUP(LEFT(LE$5,2),'%ICMS'!$B:$K,9,0),$IG$4:$IR$34,MATCH($C28,$C$4:$C$34,0),0)=FT28,"",FT28)</f>
        <v/>
      </c>
      <c r="LF28" s="155" t="str">
        <f>IF(HLOOKUP(VLOOKUP(LEFT(LF$5,2),'%ICMS'!$B:$K,9,0),$IG$4:$IR$34,MATCH($C28,$C$4:$C$34,0),0)=FU28,"",FU28)</f>
        <v/>
      </c>
      <c r="LG28" s="155" t="str">
        <f>IF(HLOOKUP(VLOOKUP(LEFT(LG$5,2),'%ICMS'!$B:$K,9,0),$IG$4:$IR$34,MATCH($C28,$C$4:$C$34,0),0)=FV28,"",FV28)</f>
        <v/>
      </c>
      <c r="LH28" s="155" t="str">
        <f>IF(HLOOKUP(VLOOKUP(LEFT(LH$5,2),'%ICMS'!$B:$K,9,0),$IG$4:$IR$34,MATCH($C28,$C$4:$C$34,0),0)=FW28,"",FW28)</f>
        <v/>
      </c>
      <c r="LI28" s="155" t="str">
        <f>IF(HLOOKUP(VLOOKUP(LEFT(LI$5,2),'%ICMS'!$B:$K,9,0),$IG$4:$IR$34,MATCH($C28,$C$4:$C$34,0),0)=FX28,"",FX28)</f>
        <v/>
      </c>
      <c r="LJ28" s="155" t="str">
        <f>IF(HLOOKUP(VLOOKUP(LEFT(LJ$5,2),'%ICMS'!$B:$K,9,0),$IG$4:$IR$34,MATCH($C28,$C$4:$C$34,0),0)=FY28,"",FY28)</f>
        <v/>
      </c>
      <c r="LK28" s="155" t="str">
        <f>IF(HLOOKUP(VLOOKUP(LEFT(LK$5,2),'%ICMS'!$B:$K,9,0),$IG$4:$IR$34,MATCH($C28,$C$4:$C$34,0),0)=FZ28,"",FZ28)</f>
        <v/>
      </c>
      <c r="LL28" s="155" t="str">
        <f>IF(HLOOKUP(VLOOKUP(LEFT(LL$5,2),'%ICMS'!$B:$K,9,0),$IG$4:$IR$34,MATCH($C28,$C$4:$C$34,0),0)=GA28,"",GA28)</f>
        <v/>
      </c>
      <c r="LM28" s="155" t="str">
        <f>IF(HLOOKUP(VLOOKUP(LEFT(LM$5,2),'%ICMS'!$B:$K,9,0),$IG$4:$IR$34,MATCH($C28,$C$4:$C$34,0),0)=GB28,"",GB28)</f>
        <v/>
      </c>
      <c r="LN28" s="155" t="str">
        <f>IF(HLOOKUP(VLOOKUP(LEFT(LN$5,2),'%ICMS'!$B:$K,9,0),$IG$4:$IR$34,MATCH($C28,$C$4:$C$34,0),0)=GC28,"",GC28)</f>
        <v/>
      </c>
      <c r="LO28" s="155" t="str">
        <f>IFERROR(IF(AND(VLOOKUP(LEFT(LO$5,2),'%ICMS'!$B$2:$I$29,8,0)=AY28,HLOOKUP(AY28,$IG$5:$IO$34,MATCH($C28,$C$5:$C$34,0),0)=GD28),"",GD28),GD28)</f>
        <v/>
      </c>
      <c r="LP28" s="97" t="str">
        <f>IF(VLOOKUP(LEFT($LP$5,2),'%ICMS'!$B$2:$I$29,8,0)=Y28,"",GE28)</f>
        <v/>
      </c>
      <c r="LQ28" s="97" t="str">
        <f>IF(VLOOKUP(LEFT($LQ$5,2),'%ICMS'!$B$2:$I$29,8,0)=Z28,"",GF28)</f>
        <v/>
      </c>
      <c r="LR28" s="97" t="str">
        <f>IF(VLOOKUP(LEFT($LR$5,2),'%ICMS'!$B$2:$I$29,8,0)=AA28,"",GG28)</f>
        <v/>
      </c>
      <c r="LS28" s="97" t="str">
        <f>IF(VLOOKUP(LEFT($LS$5,2),'%ICMS'!$B$2:$I$29,8,0)=AB28,"",GH28)</f>
        <v/>
      </c>
      <c r="LT28" s="97" t="str">
        <f>IF(VLOOKUP(LEFT($LT$5,2),'%ICMS'!$B$2:$I$29,8,0)=AC28,"",GI28)</f>
        <v/>
      </c>
      <c r="LU28" s="97" t="str">
        <f>IF(VLOOKUP(LEFT($LU$5,2),'%ICMS'!$B$2:$I$29,8,0)=AD28,"",GJ28)</f>
        <v/>
      </c>
      <c r="LV28" s="97" t="str">
        <f>IF(VLOOKUP(LEFT($LV$5,2),'%ICMS'!$B$2:$I$29,8,0)=AE28,"",GK28)</f>
        <v/>
      </c>
      <c r="LW28" s="97" t="str">
        <f>IF(VLOOKUP(LEFT($LW$5,2),'%ICMS'!$B$2:$I$29,8,0)=AF28,"",GL28)</f>
        <v/>
      </c>
      <c r="LX28" s="97" t="str">
        <f>IF(VLOOKUP(LEFT($LX$5,2),'%ICMS'!$B$2:$I$29,8,0)=AG28,"",GM28)</f>
        <v/>
      </c>
      <c r="LY28" s="97" t="str">
        <f>IF(VLOOKUP(LEFT($LY$5,2),'%ICMS'!$B$2:$I$29,8,0)=AH28,"",GN28)</f>
        <v/>
      </c>
      <c r="LZ28" s="97" t="str">
        <f>IF(VLOOKUP(LEFT($LZ$5,2),'%ICMS'!$B$2:$I$29,8,0)=AI28,"",GO28)</f>
        <v/>
      </c>
      <c r="MA28" s="97" t="str">
        <f>IF(VLOOKUP(LEFT($MA$5,2),'%ICMS'!$B$2:$I$29,8,0)=AJ28,"",GP28)</f>
        <v/>
      </c>
      <c r="MB28" s="97" t="str">
        <f>IF(VLOOKUP(LEFT($MB$5,2),'%ICMS'!$B$2:$I$29,8,0)=AK28,"",GQ28)</f>
        <v/>
      </c>
      <c r="MC28" s="97" t="str">
        <f>IF(VLOOKUP(LEFT($MC$5,2),'%ICMS'!$B$2:$I$29,8,0)=AL28,"",GR28)</f>
        <v/>
      </c>
      <c r="MD28" s="97" t="str">
        <f>IF(VLOOKUP(LEFT($MD$5,2),'%ICMS'!$B$2:$I$29,8,0)=AM28,"",GS28)</f>
        <v/>
      </c>
      <c r="ME28" s="97" t="str">
        <f>IF(VLOOKUP(LEFT($ME$5,2),'%ICMS'!$B$2:$I$29,8,0)=AN28,"",GT28)</f>
        <v/>
      </c>
      <c r="MF28" s="97" t="str">
        <f>IF(VLOOKUP(LEFT($MF$5,2),'%ICMS'!$B$2:$I$29,8,0)=AO28,"",GU28)</f>
        <v/>
      </c>
      <c r="MG28" s="97" t="str">
        <f>IF(VLOOKUP(LEFT($MG$5,2),'%ICMS'!$B$2:$I$29,8,0)=AP28,"",GV28)</f>
        <v/>
      </c>
      <c r="MH28" s="97" t="str">
        <f>IF(VLOOKUP(LEFT($MH$5,2),'%ICMS'!$B$2:$I$29,8,0)=AQ28,"",GW28)</f>
        <v/>
      </c>
      <c r="MI28" s="97" t="str">
        <f>IF(VLOOKUP(LEFT($MI$5,2),'%ICMS'!$B$2:$I$29,8,0)=AR28,"",GX28)</f>
        <v/>
      </c>
      <c r="MJ28" s="97" t="str">
        <f>IF(VLOOKUP(LEFT($MJ$5,2),'%ICMS'!$B$2:$I$29,8,0)=AS28,"",GY28)</f>
        <v/>
      </c>
      <c r="MK28" s="97" t="str">
        <f>IF(VLOOKUP(LEFT($MK$5,2),'%ICMS'!$B$2:$I$29,8,0)=AT28,"",GZ28)</f>
        <v/>
      </c>
      <c r="ML28" s="97" t="str">
        <f>IF(VLOOKUP(LEFT($ML$5,2),'%ICMS'!$B$2:$I$29,8,0)=AU28,"",HA28)</f>
        <v/>
      </c>
      <c r="MM28" s="97" t="str">
        <f>IF(VLOOKUP(LEFT($MM$5,2),'%ICMS'!$B$2:$I$29,8,0)=AV28,"",HB28)</f>
        <v/>
      </c>
      <c r="MN28" s="97" t="str">
        <f>IF(VLOOKUP(LEFT($MN$5,2),'%ICMS'!$B$2:$I$29,8,0)=AW28,"",HC28)</f>
        <v/>
      </c>
      <c r="MO28" s="97" t="str">
        <f>IF(VLOOKUP(LEFT($MO$5,2),'%ICMS'!$B$2:$I$29,8,0)=AX28,"",HD28)</f>
        <v/>
      </c>
      <c r="MP28" s="97" t="str">
        <f>IF(VLOOKUP(LEFT($MP$5,2),'%ICMS'!$B$2:$I$29,8,0)=AY28,"",HE28)</f>
        <v/>
      </c>
      <c r="MQ28" s="97" t="str">
        <f>IF(VLOOKUP(LEFT($MQ$5,2),'%ICMS'!$B$2:$I$29,8,0)=Y28,"",HF28)</f>
        <v/>
      </c>
      <c r="MR28" s="97" t="str">
        <f>IF(VLOOKUP(LEFT($MR$5,2),'%ICMS'!$B$2:$I$29,8,0)=Z28,"",HG28)</f>
        <v/>
      </c>
      <c r="MS28" s="97" t="str">
        <f>IF(VLOOKUP(LEFT($MS$5,2),'%ICMS'!$B$2:$I$29,8,0)=AA28,"",HH28)</f>
        <v/>
      </c>
      <c r="MT28" s="97" t="str">
        <f>IF(VLOOKUP(LEFT($MT$5,2),'%ICMS'!$B$2:$I$29,8,0)=AB28,"",HI28)</f>
        <v/>
      </c>
      <c r="MU28" s="97" t="str">
        <f>IF(VLOOKUP(LEFT($MU$5,2),'%ICMS'!$B$2:$I$29,8,0)=AC28,"",HJ28)</f>
        <v/>
      </c>
      <c r="MV28" s="97" t="str">
        <f>IF(VLOOKUP(LEFT($MV$5,2),'%ICMS'!$B$2:$I$29,8,0)=AD28,"",HK28)</f>
        <v/>
      </c>
      <c r="MW28" s="97" t="str">
        <f>IF(VLOOKUP(LEFT($MW$5,2),'%ICMS'!$B$2:$I$29,8,0)=AE28,"",HL28)</f>
        <v/>
      </c>
      <c r="MX28" s="97" t="str">
        <f>IF(VLOOKUP(LEFT($MX$5,2),'%ICMS'!$B$2:$I$29,8,0)=AF28,"",HM28)</f>
        <v/>
      </c>
      <c r="MY28" s="97" t="str">
        <f>IF(VLOOKUP(LEFT($MY$5,2),'%ICMS'!$B$2:$I$29,8,0)=AG28,"",HN28)</f>
        <v/>
      </c>
      <c r="MZ28" s="97" t="str">
        <f>IF(VLOOKUP(LEFT($MZ$5,2),'%ICMS'!$B$2:$I$29,8,0)=AH28,"",HO28)</f>
        <v/>
      </c>
      <c r="NA28" s="97" t="str">
        <f>IF(VLOOKUP(LEFT($NA$5,2),'%ICMS'!$B$2:$I$29,8,0)=AI28,"",HP28)</f>
        <v/>
      </c>
      <c r="NB28" s="97" t="str">
        <f>IF(VLOOKUP(LEFT($NB$5,2),'%ICMS'!$B$2:$I$29,8,0)=AJ28,"",HQ28)</f>
        <v/>
      </c>
      <c r="NC28" s="97" t="str">
        <f>IF(VLOOKUP(LEFT($NC$5,2),'%ICMS'!$B$2:$I$29,8,0)=AK28,"",HR28)</f>
        <v/>
      </c>
      <c r="ND28" s="97" t="str">
        <f>IF(VLOOKUP(LEFT($ND$5,2),'%ICMS'!$B$2:$I$29,8,0)=AL28,"",HS28)</f>
        <v/>
      </c>
      <c r="NE28" s="97" t="str">
        <f>IF(VLOOKUP(LEFT($NE$5,2),'%ICMS'!$B$2:$I$29,8,0)=AM28,"",HT28)</f>
        <v/>
      </c>
      <c r="NF28" s="97" t="str">
        <f>IF(VLOOKUP(LEFT($NF$5,2),'%ICMS'!$B$2:$I$29,8,0)=AN28,"",HU28)</f>
        <v/>
      </c>
      <c r="NG28" s="97" t="str">
        <f>IF(VLOOKUP(LEFT($NG$5,2),'%ICMS'!$B$2:$I$29,8,0)=AO28,"",HV28)</f>
        <v/>
      </c>
      <c r="NH28" s="97" t="str">
        <f>IF(VLOOKUP(LEFT($NH$5,2),'%ICMS'!$B$2:$I$29,8,0)=AP28,"",HW28)</f>
        <v/>
      </c>
      <c r="NI28" s="97" t="str">
        <f>IF(VLOOKUP(LEFT($NI$5,2),'%ICMS'!$B$2:$I$29,8,0)=AQ28,"",HX28)</f>
        <v/>
      </c>
      <c r="NJ28" s="97" t="str">
        <f>IF(VLOOKUP(LEFT($NJ$5,2),'%ICMS'!$B$2:$I$29,8,0)=AR28,"",HY28)</f>
        <v/>
      </c>
      <c r="NK28" s="97" t="str">
        <f>IF(VLOOKUP(LEFT($NK$5,2),'%ICMS'!$B$2:$I$29,8,0)=AS28,"",HZ28)</f>
        <v/>
      </c>
      <c r="NL28" s="97" t="str">
        <f>IF(VLOOKUP(LEFT($NL$5,2),'%ICMS'!$B$2:$I$29,8,0)=AT28,"",IA28)</f>
        <v/>
      </c>
      <c r="NM28" s="97" t="str">
        <f>IF(VLOOKUP(LEFT($NM$5,2),'%ICMS'!$B$2:$I$29,8,0)=AU28,"",IB28)</f>
        <v/>
      </c>
      <c r="NN28" s="97" t="str">
        <f>IF(VLOOKUP(LEFT($NN$5,2),'%ICMS'!$B$2:$I$29,8,0)=AV28,"",IC28)</f>
        <v/>
      </c>
      <c r="NO28" s="97" t="str">
        <f>IF(FB28="PMPF",U28,IF(VLOOKUP(LEFT($NO$5,2),'%ICMS'!$B$2:$I$29,8,0)=AW28,"",ID28))</f>
        <v/>
      </c>
      <c r="NP28" s="97" t="str">
        <f>IF(VLOOKUP(LEFT($NP$5,2),'%ICMS'!$B$2:$I$29,8,0)=AX28,"",IE28)</f>
        <v/>
      </c>
      <c r="NQ28" s="97" t="str">
        <f>IF(VLOOKUP(LEFT($NQ$5,2),'%ICMS'!$B$2:$I$29,8,0)=AY28,"",IF28)</f>
        <v/>
      </c>
      <c r="NT28" s="153">
        <v>0.08</v>
      </c>
      <c r="NU28" s="97">
        <f t="shared" si="18"/>
        <v>99.834402783133939</v>
      </c>
      <c r="NV28" s="97">
        <f t="shared" si="19"/>
        <v>99.834415566803415</v>
      </c>
      <c r="NW28" s="97">
        <f t="shared" si="20"/>
        <v>99.834371128333316</v>
      </c>
      <c r="NX28" s="97">
        <f t="shared" si="21"/>
        <v>99.834371128333331</v>
      </c>
      <c r="NY28" s="97">
        <f t="shared" si="22"/>
        <v>99.834415566803415</v>
      </c>
      <c r="NZ28" s="97">
        <f t="shared" si="23"/>
        <v>99.834371128333316</v>
      </c>
      <c r="OA28" s="97">
        <f t="shared" si="24"/>
        <v>99.83439060821064</v>
      </c>
      <c r="OB28" s="97">
        <f t="shared" si="25"/>
        <v>99.83439060821064</v>
      </c>
      <c r="OC28" s="97">
        <f t="shared" si="26"/>
        <v>118.32225515038095</v>
      </c>
      <c r="OD28" s="97">
        <f t="shared" si="27"/>
        <v>99.834365040871674</v>
      </c>
      <c r="OE28" s="97">
        <f t="shared" si="28"/>
        <v>99.834371128333331</v>
      </c>
      <c r="OF28" s="97">
        <f t="shared" si="29"/>
        <v>99.83439060821064</v>
      </c>
      <c r="OG28" s="97">
        <f t="shared" si="30"/>
        <v>99.83439060821064</v>
      </c>
      <c r="OH28" s="97">
        <f t="shared" si="31"/>
        <v>99.834402783133939</v>
      </c>
      <c r="OI28" s="97">
        <f t="shared" si="32"/>
        <v>99.834371128333316</v>
      </c>
      <c r="OJ28" s="97">
        <f t="shared" si="33"/>
        <v>99.834415566803415</v>
      </c>
      <c r="OK28" s="97">
        <f t="shared" si="34"/>
        <v>99.83441678429574</v>
      </c>
      <c r="OL28" s="97">
        <f t="shared" si="35"/>
        <v>99.834416175549578</v>
      </c>
      <c r="OM28" s="97">
        <f t="shared" si="36"/>
        <v>99.834366258364014</v>
      </c>
      <c r="ON28" s="97">
        <f t="shared" si="37"/>
        <v>99.834371128333316</v>
      </c>
      <c r="OO28" s="97">
        <f t="shared" si="38"/>
        <v>99.834416175549578</v>
      </c>
      <c r="OP28" s="97">
        <f t="shared" si="39"/>
        <v>99.834371128333316</v>
      </c>
      <c r="OQ28" s="97">
        <f t="shared" si="40"/>
        <v>99.83439060821064</v>
      </c>
      <c r="OR28" s="97">
        <f t="shared" si="41"/>
        <v>99.83439060821064</v>
      </c>
      <c r="OS28" s="97">
        <f t="shared" si="42"/>
        <v>99.834371128333316</v>
      </c>
      <c r="OT28" s="97">
        <f t="shared" si="43"/>
        <v>99.834371128333331</v>
      </c>
      <c r="OU28" s="97">
        <f t="shared" si="44"/>
        <v>99.834371128333316</v>
      </c>
      <c r="OV28" s="97">
        <f t="shared" si="104"/>
        <v>0</v>
      </c>
      <c r="OW28" s="97">
        <f t="shared" si="45"/>
        <v>0</v>
      </c>
      <c r="OX28" s="97">
        <f t="shared" si="46"/>
        <v>0</v>
      </c>
      <c r="OY28" s="97">
        <f t="shared" si="47"/>
        <v>0</v>
      </c>
      <c r="OZ28" s="97">
        <f t="shared" si="48"/>
        <v>0</v>
      </c>
      <c r="PA28" s="97">
        <f t="shared" si="49"/>
        <v>0</v>
      </c>
      <c r="PB28" s="97">
        <f t="shared" si="50"/>
        <v>0</v>
      </c>
      <c r="PC28" s="97">
        <f t="shared" si="51"/>
        <v>0</v>
      </c>
      <c r="PD28" s="97">
        <f t="shared" si="52"/>
        <v>0</v>
      </c>
      <c r="PE28" s="97">
        <f t="shared" si="53"/>
        <v>0</v>
      </c>
      <c r="PF28" s="97">
        <f t="shared" si="54"/>
        <v>0</v>
      </c>
      <c r="PG28" s="97">
        <f t="shared" si="55"/>
        <v>0</v>
      </c>
      <c r="PH28" s="97">
        <f t="shared" si="56"/>
        <v>0</v>
      </c>
      <c r="PI28" s="97">
        <f t="shared" si="57"/>
        <v>0</v>
      </c>
      <c r="PJ28" s="97">
        <f t="shared" si="58"/>
        <v>0</v>
      </c>
      <c r="PK28" s="97">
        <f t="shared" si="59"/>
        <v>0</v>
      </c>
      <c r="PL28" s="97">
        <f t="shared" si="60"/>
        <v>0</v>
      </c>
      <c r="PM28" s="97">
        <f t="shared" si="61"/>
        <v>0</v>
      </c>
      <c r="PN28" s="97">
        <f t="shared" si="62"/>
        <v>0</v>
      </c>
      <c r="PO28" s="97">
        <f t="shared" si="63"/>
        <v>0</v>
      </c>
      <c r="PP28" s="97">
        <f t="shared" si="64"/>
        <v>0</v>
      </c>
      <c r="PQ28" s="97">
        <f t="shared" si="65"/>
        <v>0</v>
      </c>
      <c r="PR28" s="97">
        <f t="shared" si="66"/>
        <v>0</v>
      </c>
      <c r="PS28" s="97">
        <f t="shared" si="67"/>
        <v>0</v>
      </c>
      <c r="PT28" s="97">
        <f t="shared" si="68"/>
        <v>0</v>
      </c>
      <c r="PU28" s="97">
        <f t="shared" si="69"/>
        <v>0</v>
      </c>
      <c r="PV28" s="97">
        <f t="shared" si="70"/>
        <v>0</v>
      </c>
      <c r="PW28" s="97">
        <f t="shared" si="71"/>
        <v>0</v>
      </c>
      <c r="PX28" s="97">
        <f t="shared" si="72"/>
        <v>0</v>
      </c>
      <c r="PY28" s="97">
        <f t="shared" si="73"/>
        <v>0</v>
      </c>
      <c r="PZ28" s="97">
        <f t="shared" si="74"/>
        <v>0</v>
      </c>
      <c r="QA28" s="97">
        <f t="shared" si="75"/>
        <v>0</v>
      </c>
      <c r="QB28" s="97">
        <f t="shared" si="76"/>
        <v>0</v>
      </c>
      <c r="QC28" s="97">
        <f t="shared" si="77"/>
        <v>0</v>
      </c>
      <c r="QD28" s="97">
        <f t="shared" si="78"/>
        <v>0</v>
      </c>
      <c r="QE28" s="97">
        <f t="shared" si="79"/>
        <v>0</v>
      </c>
      <c r="QF28" s="97">
        <f t="shared" si="80"/>
        <v>0</v>
      </c>
      <c r="QG28" s="97">
        <f t="shared" si="81"/>
        <v>0</v>
      </c>
      <c r="QH28" s="97">
        <f t="shared" si="82"/>
        <v>0</v>
      </c>
      <c r="QI28" s="97">
        <f t="shared" si="83"/>
        <v>0</v>
      </c>
      <c r="QJ28" s="97">
        <f t="shared" si="84"/>
        <v>0</v>
      </c>
      <c r="QK28" s="97">
        <f t="shared" si="85"/>
        <v>0</v>
      </c>
      <c r="QL28" s="97">
        <f t="shared" si="86"/>
        <v>0</v>
      </c>
      <c r="QM28" s="97">
        <f t="shared" si="87"/>
        <v>0</v>
      </c>
      <c r="QN28" s="97">
        <f t="shared" si="88"/>
        <v>0</v>
      </c>
      <c r="QO28" s="97">
        <f t="shared" si="89"/>
        <v>0</v>
      </c>
      <c r="QP28" s="97">
        <f t="shared" si="90"/>
        <v>0</v>
      </c>
      <c r="QQ28" s="97">
        <f t="shared" si="91"/>
        <v>0</v>
      </c>
      <c r="QR28" s="97">
        <f t="shared" si="92"/>
        <v>0</v>
      </c>
      <c r="QS28" s="97">
        <f t="shared" si="93"/>
        <v>0</v>
      </c>
      <c r="QT28" s="97">
        <f t="shared" si="94"/>
        <v>0</v>
      </c>
      <c r="QU28" s="97">
        <f t="shared" si="95"/>
        <v>0</v>
      </c>
      <c r="QV28" s="97">
        <f t="shared" si="96"/>
        <v>0</v>
      </c>
      <c r="QW28" s="97">
        <f t="shared" si="97"/>
        <v>0</v>
      </c>
      <c r="QX28" s="97">
        <f t="shared" si="105"/>
        <v>99.834402783133939</v>
      </c>
      <c r="QY28" s="97">
        <f t="shared" si="232"/>
        <v>99.834415566803415</v>
      </c>
      <c r="QZ28" s="97">
        <f t="shared" si="233"/>
        <v>99.834371128333316</v>
      </c>
      <c r="RA28" s="97">
        <f t="shared" si="234"/>
        <v>99.834371128333331</v>
      </c>
      <c r="RB28" s="97">
        <f t="shared" si="235"/>
        <v>99.834415566803415</v>
      </c>
      <c r="RC28" s="97">
        <f t="shared" si="236"/>
        <v>99.834371128333316</v>
      </c>
      <c r="RD28" s="97">
        <f t="shared" si="237"/>
        <v>99.83439060821064</v>
      </c>
      <c r="RE28" s="97">
        <f t="shared" si="238"/>
        <v>99.83439060821064</v>
      </c>
      <c r="RF28" s="97">
        <f t="shared" si="239"/>
        <v>118.32225515038095</v>
      </c>
      <c r="RG28" s="97">
        <f t="shared" si="240"/>
        <v>99.834365040871674</v>
      </c>
      <c r="RH28" s="97">
        <f t="shared" si="241"/>
        <v>99.834371128333331</v>
      </c>
      <c r="RI28" s="97">
        <f t="shared" si="242"/>
        <v>99.83439060821064</v>
      </c>
      <c r="RJ28" s="97">
        <f t="shared" si="243"/>
        <v>99.83439060821064</v>
      </c>
      <c r="RK28" s="97">
        <f t="shared" si="244"/>
        <v>99.834402783133939</v>
      </c>
      <c r="RL28" s="97">
        <f t="shared" si="245"/>
        <v>99.834371128333316</v>
      </c>
      <c r="RM28" s="97">
        <f t="shared" si="246"/>
        <v>99.834415566803415</v>
      </c>
      <c r="RN28" s="97">
        <f t="shared" si="247"/>
        <v>99.83441678429574</v>
      </c>
      <c r="RO28" s="97">
        <f t="shared" si="248"/>
        <v>99.834416175549578</v>
      </c>
      <c r="RP28" s="97">
        <f t="shared" si="249"/>
        <v>99.834366258364014</v>
      </c>
      <c r="RQ28" s="97">
        <f t="shared" si="250"/>
        <v>99.834371128333316</v>
      </c>
      <c r="RR28" s="97">
        <f t="shared" si="251"/>
        <v>99.834416175549578</v>
      </c>
      <c r="RS28" s="97">
        <f t="shared" si="252"/>
        <v>99.834371128333316</v>
      </c>
      <c r="RT28" s="97">
        <f t="shared" si="226"/>
        <v>99.83439060821064</v>
      </c>
      <c r="RU28" s="97">
        <f t="shared" si="227"/>
        <v>99.83439060821064</v>
      </c>
      <c r="RV28" s="97">
        <f t="shared" si="228"/>
        <v>99.834371128333316</v>
      </c>
      <c r="RW28" s="97">
        <f t="shared" si="229"/>
        <v>99.834371128333331</v>
      </c>
      <c r="RX28" s="97">
        <f t="shared" si="230"/>
        <v>99.834371128333316</v>
      </c>
      <c r="RY28" s="97">
        <f t="shared" si="106"/>
        <v>104.17502899109628</v>
      </c>
      <c r="RZ28" s="97">
        <f t="shared" si="107"/>
        <v>104.17504233057747</v>
      </c>
      <c r="SA28" s="97">
        <f t="shared" si="108"/>
        <v>104.17499595999999</v>
      </c>
      <c r="SB28" s="97">
        <f t="shared" si="109"/>
        <v>104.17499595999999</v>
      </c>
      <c r="SC28" s="97">
        <f t="shared" si="110"/>
        <v>104.17504233057747</v>
      </c>
      <c r="SD28" s="97">
        <f t="shared" si="111"/>
        <v>104.17499595999999</v>
      </c>
      <c r="SE28" s="97">
        <f t="shared" si="112"/>
        <v>104.17501628682849</v>
      </c>
      <c r="SF28" s="97">
        <f t="shared" si="113"/>
        <v>104.17501628682849</v>
      </c>
      <c r="SG28" s="97">
        <f t="shared" si="114"/>
        <v>104.17502899109627</v>
      </c>
      <c r="SH28" s="97">
        <f t="shared" si="115"/>
        <v>104.1749896078661</v>
      </c>
      <c r="SI28" s="97">
        <f t="shared" si="116"/>
        <v>104.17499595999999</v>
      </c>
      <c r="SJ28" s="97">
        <f t="shared" si="117"/>
        <v>104.17501628682849</v>
      </c>
      <c r="SK28" s="97">
        <f t="shared" si="118"/>
        <v>104.17501628682849</v>
      </c>
      <c r="SL28" s="97">
        <f t="shared" si="119"/>
        <v>104.17502899109628</v>
      </c>
      <c r="SM28" s="97">
        <f t="shared" si="120"/>
        <v>104.17499595999999</v>
      </c>
      <c r="SN28" s="97">
        <f t="shared" si="121"/>
        <v>104.17504233057747</v>
      </c>
      <c r="SO28" s="97">
        <f t="shared" si="122"/>
        <v>104.17504360100425</v>
      </c>
      <c r="SP28" s="97">
        <f t="shared" si="123"/>
        <v>104.17504296579087</v>
      </c>
      <c r="SQ28" s="97">
        <f t="shared" si="124"/>
        <v>104.17499087829289</v>
      </c>
      <c r="SR28" s="97">
        <f t="shared" si="125"/>
        <v>104.17499595999999</v>
      </c>
      <c r="SS28" s="97">
        <f t="shared" si="126"/>
        <v>104.17504296579087</v>
      </c>
      <c r="ST28" s="97">
        <f t="shared" si="127"/>
        <v>104.17499595999999</v>
      </c>
      <c r="SU28" s="97">
        <f t="shared" si="128"/>
        <v>104.17501628682849</v>
      </c>
      <c r="SV28" s="97">
        <f t="shared" si="129"/>
        <v>104.17501628682849</v>
      </c>
      <c r="SW28" s="97">
        <f t="shared" si="130"/>
        <v>104.17499595999999</v>
      </c>
      <c r="SX28" s="97">
        <f t="shared" si="131"/>
        <v>104.17499595999999</v>
      </c>
      <c r="SY28" s="97">
        <f t="shared" si="132"/>
        <v>104.17499595999999</v>
      </c>
    </row>
    <row r="29" spans="1:519" s="112" customFormat="1" ht="15" customHeight="1" x14ac:dyDescent="0.2">
      <c r="A29" s="16" t="s">
        <v>99</v>
      </c>
      <c r="B29" s="16" t="s">
        <v>36</v>
      </c>
      <c r="C29" s="18">
        <v>100192968</v>
      </c>
      <c r="D29" s="17" t="s">
        <v>1</v>
      </c>
      <c r="E29" s="18" t="s">
        <v>172</v>
      </c>
      <c r="F29" s="148" t="s">
        <v>74</v>
      </c>
      <c r="G29" s="18">
        <v>60</v>
      </c>
      <c r="H29" s="18" t="s">
        <v>37</v>
      </c>
      <c r="I29" s="148" t="s">
        <v>111</v>
      </c>
      <c r="J29" s="18" t="s">
        <v>110</v>
      </c>
      <c r="K29" s="149" t="s">
        <v>108</v>
      </c>
      <c r="L29" s="18" t="s">
        <v>62</v>
      </c>
      <c r="M29" s="18" t="s">
        <v>35</v>
      </c>
      <c r="N29" s="18" t="s">
        <v>65</v>
      </c>
      <c r="O29" s="156" t="s">
        <v>140</v>
      </c>
      <c r="P29" s="18">
        <v>5</v>
      </c>
      <c r="Q29" s="18" t="s">
        <v>34</v>
      </c>
      <c r="R29" s="18" t="s">
        <v>23</v>
      </c>
      <c r="S29" s="153">
        <v>0</v>
      </c>
      <c r="T29" s="152">
        <v>0</v>
      </c>
      <c r="U29" s="97" t="s">
        <v>369</v>
      </c>
      <c r="V29" s="153">
        <v>0.42109999999999997</v>
      </c>
      <c r="W29" s="153">
        <v>0</v>
      </c>
      <c r="X29" s="153"/>
      <c r="Y29" s="153">
        <v>0.19</v>
      </c>
      <c r="Z29" s="153">
        <v>0.20499999999999999</v>
      </c>
      <c r="AA29" s="153">
        <v>0.2</v>
      </c>
      <c r="AB29" s="153">
        <v>0.18</v>
      </c>
      <c r="AC29" s="153">
        <v>0.20499999999999999</v>
      </c>
      <c r="AD29" s="153">
        <v>0.2</v>
      </c>
      <c r="AE29" s="153">
        <v>0.17</v>
      </c>
      <c r="AF29" s="153">
        <v>0.17</v>
      </c>
      <c r="AG29" s="153">
        <v>0.19</v>
      </c>
      <c r="AH29" s="153">
        <v>0.23</v>
      </c>
      <c r="AI29" s="153">
        <v>0.18</v>
      </c>
      <c r="AJ29" s="153">
        <v>0.17</v>
      </c>
      <c r="AK29" s="153">
        <v>0.17</v>
      </c>
      <c r="AL29" s="153">
        <v>0.19</v>
      </c>
      <c r="AM29" s="153">
        <v>0.2</v>
      </c>
      <c r="AN29" s="153">
        <v>0.20499999999999999</v>
      </c>
      <c r="AO29" s="153">
        <v>0.22500000000000001</v>
      </c>
      <c r="AP29" s="153">
        <v>0.19500000000000001</v>
      </c>
      <c r="AQ29" s="153">
        <v>0.22</v>
      </c>
      <c r="AR29" s="153">
        <v>0.2</v>
      </c>
      <c r="AS29" s="153">
        <v>0.19500000000000001</v>
      </c>
      <c r="AT29" s="153">
        <v>0.2</v>
      </c>
      <c r="AU29" s="153">
        <v>0.17</v>
      </c>
      <c r="AV29" s="153">
        <v>0.17</v>
      </c>
      <c r="AW29" s="153">
        <v>0.2</v>
      </c>
      <c r="AX29" s="153">
        <v>0.18</v>
      </c>
      <c r="AY29" s="153">
        <v>0.2</v>
      </c>
      <c r="AZ29" s="153">
        <v>0.12</v>
      </c>
      <c r="BA29" s="153">
        <v>0.12</v>
      </c>
      <c r="BB29" s="153">
        <v>0.12</v>
      </c>
      <c r="BC29" s="153">
        <v>0.12</v>
      </c>
      <c r="BD29" s="153">
        <v>0.12</v>
      </c>
      <c r="BE29" s="153">
        <v>0.12</v>
      </c>
      <c r="BF29" s="153">
        <v>0.12</v>
      </c>
      <c r="BG29" s="153">
        <v>0.12</v>
      </c>
      <c r="BH29" s="153">
        <v>0.19</v>
      </c>
      <c r="BI29" s="153">
        <v>0.12</v>
      </c>
      <c r="BJ29" s="153">
        <v>0.12</v>
      </c>
      <c r="BK29" s="153">
        <v>0.12</v>
      </c>
      <c r="BL29" s="153">
        <v>0.12</v>
      </c>
      <c r="BM29" s="153">
        <v>0.12</v>
      </c>
      <c r="BN29" s="153">
        <v>0.12</v>
      </c>
      <c r="BO29" s="153">
        <v>0.12</v>
      </c>
      <c r="BP29" s="153">
        <v>0.12</v>
      </c>
      <c r="BQ29" s="153">
        <v>0.12</v>
      </c>
      <c r="BR29" s="153">
        <v>0.12</v>
      </c>
      <c r="BS29" s="153">
        <v>0.12</v>
      </c>
      <c r="BT29" s="153">
        <v>0.12</v>
      </c>
      <c r="BU29" s="153">
        <v>0.12</v>
      </c>
      <c r="BV29" s="153">
        <v>0.12</v>
      </c>
      <c r="BW29" s="153">
        <v>0.12</v>
      </c>
      <c r="BX29" s="153">
        <v>0.12</v>
      </c>
      <c r="BY29" s="153">
        <v>0.12</v>
      </c>
      <c r="BZ29" s="153">
        <v>0.12</v>
      </c>
      <c r="CA29" s="153" t="s">
        <v>369</v>
      </c>
      <c r="CB29" s="153" t="s">
        <v>369</v>
      </c>
      <c r="CC29" s="153" t="s">
        <v>369</v>
      </c>
      <c r="CD29" s="153" t="s">
        <v>369</v>
      </c>
      <c r="CE29" s="154" t="s">
        <v>369</v>
      </c>
      <c r="CF29" s="153" t="s">
        <v>369</v>
      </c>
      <c r="CG29" s="153" t="s">
        <v>369</v>
      </c>
      <c r="CH29" s="153" t="s">
        <v>369</v>
      </c>
      <c r="CI29" s="153" t="s">
        <v>369</v>
      </c>
      <c r="CJ29" s="153" t="s">
        <v>369</v>
      </c>
      <c r="CK29" s="153" t="s">
        <v>369</v>
      </c>
      <c r="CL29" s="154" t="s">
        <v>369</v>
      </c>
      <c r="CM29" s="154" t="s">
        <v>369</v>
      </c>
      <c r="CN29" s="153" t="s">
        <v>369</v>
      </c>
      <c r="CO29" s="153" t="s">
        <v>369</v>
      </c>
      <c r="CP29" s="154" t="s">
        <v>369</v>
      </c>
      <c r="CQ29" s="153" t="s">
        <v>369</v>
      </c>
      <c r="CR29" s="153" t="s">
        <v>369</v>
      </c>
      <c r="CS29" s="153" t="s">
        <v>369</v>
      </c>
      <c r="CT29" s="153" t="s">
        <v>369</v>
      </c>
      <c r="CU29" s="153" t="s">
        <v>369</v>
      </c>
      <c r="CV29" s="153" t="s">
        <v>369</v>
      </c>
      <c r="CW29" s="153" t="s">
        <v>369</v>
      </c>
      <c r="CX29" s="153" t="s">
        <v>369</v>
      </c>
      <c r="CY29" s="153" t="s">
        <v>369</v>
      </c>
      <c r="CZ29" s="153" t="s">
        <v>369</v>
      </c>
      <c r="DA29" s="153" t="s">
        <v>369</v>
      </c>
      <c r="DB29" s="153" t="s">
        <v>369</v>
      </c>
      <c r="DC29" s="153" t="s">
        <v>369</v>
      </c>
      <c r="DD29" s="153" t="s">
        <v>369</v>
      </c>
      <c r="DE29" s="153" t="s">
        <v>369</v>
      </c>
      <c r="DF29" s="153" t="s">
        <v>369</v>
      </c>
      <c r="DG29" s="153" t="s">
        <v>369</v>
      </c>
      <c r="DH29" s="153" t="s">
        <v>369</v>
      </c>
      <c r="DI29" s="153" t="s">
        <v>369</v>
      </c>
      <c r="DJ29" s="153" t="s">
        <v>369</v>
      </c>
      <c r="DK29" s="153" t="s">
        <v>369</v>
      </c>
      <c r="DL29" s="153" t="s">
        <v>369</v>
      </c>
      <c r="DM29" s="153" t="s">
        <v>369</v>
      </c>
      <c r="DN29" s="153" t="s">
        <v>369</v>
      </c>
      <c r="DO29" s="153" t="s">
        <v>369</v>
      </c>
      <c r="DP29" s="153" t="s">
        <v>369</v>
      </c>
      <c r="DQ29" s="153" t="s">
        <v>369</v>
      </c>
      <c r="DR29" s="153" t="s">
        <v>369</v>
      </c>
      <c r="DS29" s="153" t="s">
        <v>369</v>
      </c>
      <c r="DT29" s="153" t="s">
        <v>369</v>
      </c>
      <c r="DU29" s="153" t="s">
        <v>369</v>
      </c>
      <c r="DV29" s="153" t="s">
        <v>369</v>
      </c>
      <c r="DW29" s="153" t="s">
        <v>369</v>
      </c>
      <c r="DX29" s="153" t="s">
        <v>369</v>
      </c>
      <c r="DY29" s="153" t="s">
        <v>369</v>
      </c>
      <c r="DZ29" s="153" t="s">
        <v>369</v>
      </c>
      <c r="EA29" s="153" t="s">
        <v>369</v>
      </c>
      <c r="EB29" s="153" t="s">
        <v>369</v>
      </c>
      <c r="EC29" s="153" t="str">
        <f t="shared" si="0"/>
        <v>N/A</v>
      </c>
      <c r="ED29" s="153" t="str">
        <f t="shared" si="1"/>
        <v>N/A</v>
      </c>
      <c r="EE29" s="153" t="str">
        <f t="shared" si="2"/>
        <v>N/A</v>
      </c>
      <c r="EF29" s="153" t="str">
        <f t="shared" si="3"/>
        <v>N/A</v>
      </c>
      <c r="EG29" s="153" t="str">
        <f t="shared" si="4"/>
        <v>N/A</v>
      </c>
      <c r="EH29" s="153" t="str">
        <f t="shared" si="5"/>
        <v>N/A</v>
      </c>
      <c r="EI29" s="153" t="str">
        <f t="shared" si="6"/>
        <v>N/A</v>
      </c>
      <c r="EJ29" s="153" t="str">
        <f t="shared" si="7"/>
        <v>N/A</v>
      </c>
      <c r="EK29" s="153" t="str">
        <f t="shared" si="8"/>
        <v>N/A</v>
      </c>
      <c r="EL29" s="153" t="str">
        <f t="shared" si="9"/>
        <v>N/A</v>
      </c>
      <c r="EM29" s="153" t="str">
        <f t="shared" si="10"/>
        <v>N/A</v>
      </c>
      <c r="EN29" s="153" t="str">
        <f t="shared" si="11"/>
        <v>N/A</v>
      </c>
      <c r="EO29" s="153" t="str">
        <f t="shared" si="12"/>
        <v>N/A</v>
      </c>
      <c r="EP29" s="153" t="str">
        <f t="shared" si="133"/>
        <v>N/A</v>
      </c>
      <c r="EQ29" s="153" t="str">
        <f t="shared" si="134"/>
        <v>N/A</v>
      </c>
      <c r="ER29" s="153" t="str">
        <f t="shared" si="495"/>
        <v>N/A</v>
      </c>
      <c r="ES29" s="153" t="str">
        <f t="shared" si="135"/>
        <v>N/A</v>
      </c>
      <c r="ET29" s="153" t="str">
        <f t="shared" si="136"/>
        <v>N/A</v>
      </c>
      <c r="EU29" s="153" t="str">
        <f t="shared" si="137"/>
        <v>N/A</v>
      </c>
      <c r="EV29" s="153" t="str">
        <f t="shared" si="138"/>
        <v>N/A</v>
      </c>
      <c r="EW29" s="153" t="str">
        <f t="shared" si="139"/>
        <v>N/A</v>
      </c>
      <c r="EX29" s="153" t="str">
        <f t="shared" si="140"/>
        <v>N/A</v>
      </c>
      <c r="EY29" s="153" t="str">
        <f t="shared" si="141"/>
        <v>N/A</v>
      </c>
      <c r="EZ29" s="153" t="str">
        <f t="shared" si="142"/>
        <v>N/A</v>
      </c>
      <c r="FA29" s="153" t="str">
        <f t="shared" si="143"/>
        <v>N/A</v>
      </c>
      <c r="FB29" s="153" t="str">
        <f t="shared" si="144"/>
        <v>N/A</v>
      </c>
      <c r="FC29" s="153" t="str">
        <f t="shared" si="145"/>
        <v>N/A</v>
      </c>
      <c r="FD29" s="155">
        <f t="shared" si="146"/>
        <v>7.9545454545454475E-2</v>
      </c>
      <c r="FE29" s="155">
        <f t="shared" si="147"/>
        <v>9.6590909090909061E-2</v>
      </c>
      <c r="FF29" s="155">
        <f t="shared" si="148"/>
        <v>9.0909090909090828E-2</v>
      </c>
      <c r="FG29" s="155">
        <f t="shared" si="149"/>
        <v>6.8181818181818121E-2</v>
      </c>
      <c r="FH29" s="155">
        <f t="shared" si="150"/>
        <v>9.6590909090909061E-2</v>
      </c>
      <c r="FI29" s="155">
        <f t="shared" si="151"/>
        <v>9.0909090909090828E-2</v>
      </c>
      <c r="FJ29" s="155">
        <f t="shared" si="152"/>
        <v>5.6818181818181879E-2</v>
      </c>
      <c r="FK29" s="155">
        <f t="shared" si="153"/>
        <v>5.6818181818181879E-2</v>
      </c>
      <c r="FL29" s="155">
        <f t="shared" si="154"/>
        <v>0</v>
      </c>
      <c r="FM29" s="155">
        <f t="shared" si="155"/>
        <v>0.125</v>
      </c>
      <c r="FN29" s="155">
        <f t="shared" si="156"/>
        <v>6.8181818181818121E-2</v>
      </c>
      <c r="FO29" s="155">
        <f t="shared" si="157"/>
        <v>5.6818181818181879E-2</v>
      </c>
      <c r="FP29" s="155">
        <f t="shared" si="158"/>
        <v>5.6818181818181879E-2</v>
      </c>
      <c r="FQ29" s="155">
        <f t="shared" si="159"/>
        <v>7.9545454545454475E-2</v>
      </c>
      <c r="FR29" s="155">
        <f t="shared" si="160"/>
        <v>9.0909090909090828E-2</v>
      </c>
      <c r="FS29" s="155">
        <f t="shared" si="161"/>
        <v>9.6590909090909061E-2</v>
      </c>
      <c r="FT29" s="155">
        <f t="shared" si="162"/>
        <v>0.11931818181818177</v>
      </c>
      <c r="FU29" s="155">
        <f t="shared" si="163"/>
        <v>8.5227272727272818E-2</v>
      </c>
      <c r="FV29" s="155">
        <f t="shared" si="164"/>
        <v>0.11363636363636365</v>
      </c>
      <c r="FW29" s="155">
        <f t="shared" si="165"/>
        <v>9.0909090909090828E-2</v>
      </c>
      <c r="FX29" s="155">
        <f t="shared" si="166"/>
        <v>8.5227272727272818E-2</v>
      </c>
      <c r="FY29" s="155">
        <f t="shared" si="167"/>
        <v>9.0909090909090828E-2</v>
      </c>
      <c r="FZ29" s="155">
        <f t="shared" si="168"/>
        <v>5.6818181818181879E-2</v>
      </c>
      <c r="GA29" s="155">
        <f t="shared" si="169"/>
        <v>5.6818181818181879E-2</v>
      </c>
      <c r="GB29" s="155">
        <f t="shared" si="170"/>
        <v>9.0909090909090828E-2</v>
      </c>
      <c r="GC29" s="155">
        <f t="shared" si="171"/>
        <v>6.8181818181818121E-2</v>
      </c>
      <c r="GD29" s="155">
        <f t="shared" si="172"/>
        <v>9.0909090909090828E-2</v>
      </c>
      <c r="GE29" s="97">
        <f>VLOOKUP($C29,'Preços 18%'!$B:$G,6,0)*IF($M29="Positiva",HLOOKUP(Y29,'Fatores PF'!$B$3:$P$15,MATCH("POSITIVA - POSITIVA",'Fatores PF'!$B$3:$B$15,0),0),IF($M29="Negativa",HLOOKUP(Y29,'Fatores PF'!$B$3:$P$15,MATCH("NEGATIVA - NEGATIVA",'Fatores PF'!$B$3:$B$15,0),0),IF($M29="Neutra",HLOOKUP(Y29,'Fatores PF'!$B$3:$P$15,MATCH("NEUTRA - NEUTRA",'Fatores PF'!$B$3:$B$15,0),0),"")))</f>
        <v>84.55489771690435</v>
      </c>
      <c r="GF29" s="97">
        <f>VLOOKUP($C29,'Preços 18%'!$B:$G,6,0)*IF($M29="Positiva",HLOOKUP(Z29,'Fatores PF'!$B$3:$P$15,MATCH("POSITIVA - POSITIVA",'Fatores PF'!$B$3:$B$15,0),0),IF($M29="Negativa",HLOOKUP(Z29,'Fatores PF'!$B$3:$P$15,MATCH("NEGATIVA - NEGATIVA",'Fatores PF'!$B$3:$B$15,0),0),IF($M29="Neutra",HLOOKUP(Z29,'Fatores PF'!$B$3:$P$15,MATCH("NEUTRA - NEUTRA",'Fatores PF'!$B$3:$B$15,0),0),"")))</f>
        <v>86.150263168011321</v>
      </c>
      <c r="GG29" s="97">
        <f>VLOOKUP($C29,'Preços 18%'!$B:$G,6,0)*IF($M29="Positiva",HLOOKUP(AA29,'Fatores PF'!$B$3:$P$15,MATCH("POSITIVA - POSITIVA",'Fatores PF'!$B$3:$B$15,0),0),IF($M29="Negativa",HLOOKUP(AA29,'Fatores PF'!$B$3:$P$15,MATCH("NEGATIVA - NEGATIVA",'Fatores PF'!$B$3:$B$15,0),0),IF($M29="Neutra",HLOOKUP(AA29,'Fatores PF'!$B$3:$P$15,MATCH("NEUTRA - NEUTRA",'Fatores PF'!$B$3:$B$15,0),0),"")))</f>
        <v>85.611806793158607</v>
      </c>
      <c r="GH29" s="97">
        <f>VLOOKUP($C29,'Preços 18%'!$B:$G,6,0)*IF($M29="Positiva",HLOOKUP(AB29,'Fatores PF'!$B$3:$P$15,MATCH("POSITIVA - POSITIVA",'Fatores PF'!$B$3:$B$15,0),0),IF($M29="Negativa",HLOOKUP(AB29,'Fatores PF'!$B$3:$P$15,MATCH("NEGATIVA - NEGATIVA",'Fatores PF'!$B$3:$B$15,0),0),IF($M29="Neutra",HLOOKUP(AB29,'Fatores PF'!$B$3:$P$15,MATCH("NEUTRA - NEUTRA",'Fatores PF'!$B$3:$B$15,0),0),"")))</f>
        <v>83.523713944544994</v>
      </c>
      <c r="GI29" s="97">
        <f>VLOOKUP($C29,'Preços 18%'!$B:$G,6,0)*IF($M29="Positiva",HLOOKUP(AC29,'Fatores PF'!$B$3:$P$15,MATCH("POSITIVA - POSITIVA",'Fatores PF'!$B$3:$B$15,0),0),IF($M29="Negativa",HLOOKUP(AC29,'Fatores PF'!$B$3:$P$15,MATCH("NEGATIVA - NEGATIVA",'Fatores PF'!$B$3:$B$15,0),0),IF($M29="Neutra",HLOOKUP(AC29,'Fatores PF'!$B$3:$P$15,MATCH("NEUTRA - NEUTRA",'Fatores PF'!$B$3:$B$15,0),0),"")))</f>
        <v>86.150263168011321</v>
      </c>
      <c r="GJ29" s="97">
        <f>VLOOKUP($C29,'Preços 18%'!$B:$G,6,0)*IF($M29="Positiva",HLOOKUP(AD29,'Fatores PF'!$B$3:$P$15,MATCH("POSITIVA - POSITIVA",'Fatores PF'!$B$3:$B$15,0),0),IF($M29="Negativa",HLOOKUP(AD29,'Fatores PF'!$B$3:$P$15,MATCH("NEGATIVA - NEGATIVA",'Fatores PF'!$B$3:$B$15,0),0),IF($M29="Neutra",HLOOKUP(AD29,'Fatores PF'!$B$3:$P$15,MATCH("NEUTRA - NEUTRA",'Fatores PF'!$B$3:$B$15,0),0),"")))</f>
        <v>85.611806793158607</v>
      </c>
      <c r="GK29" s="97">
        <f>VLOOKUP($C29,'Preços 18%'!$B:$G,6,0)*IF($M29="Positiva",HLOOKUP(AE29,'Fatores PF'!$B$3:$P$15,MATCH("POSITIVA - POSITIVA",'Fatores PF'!$B$3:$B$15,0),0),IF($M29="Negativa",HLOOKUP(AE29,'Fatores PF'!$B$3:$P$15,MATCH("NEGATIVA - NEGATIVA",'Fatores PF'!$B$3:$B$15,0),0),IF($M29="Neutra",HLOOKUP(AE29,'Fatores PF'!$B$3:$P$15,MATCH("NEUTRA - NEUTRA",'Fatores PF'!$B$3:$B$15,0),0),"")))</f>
        <v>82.517420238941114</v>
      </c>
      <c r="GL29" s="97">
        <f>VLOOKUP($C29,'Preços 18%'!$B:$G,6,0)*IF($M29="Positiva",HLOOKUP(AF29,'Fatores PF'!$B$3:$P$15,MATCH("POSITIVA - POSITIVA",'Fatores PF'!$B$3:$B$15,0),0),IF($M29="Negativa",HLOOKUP(AF29,'Fatores PF'!$B$3:$P$15,MATCH("NEGATIVA - NEGATIVA",'Fatores PF'!$B$3:$B$15,0),0),IF($M29="Neutra",HLOOKUP(AF29,'Fatores PF'!$B$3:$P$15,MATCH("NEUTRA - NEUTRA",'Fatores PF'!$B$3:$B$15,0),0),"")))</f>
        <v>82.517420238941114</v>
      </c>
      <c r="GM29" s="97">
        <f>VLOOKUP($C29,'Preços 18%'!$B:$G,6,0)*IF($M29="Positiva",HLOOKUP(AG29,'Fatores PF'!$B$3:$P$15,MATCH("POSITIVA - POSITIVA",'Fatores PF'!$B$3:$B$15,0),0),IF($M29="Negativa",HLOOKUP(AG29,'Fatores PF'!$B$3:$P$15,MATCH("NEGATIVA - NEGATIVA",'Fatores PF'!$B$3:$B$15,0),0),IF($M29="Neutra",HLOOKUP(AG29,'Fatores PF'!$B$3:$P$15,MATCH("NEUTRA - NEUTRA",'Fatores PF'!$B$3:$B$15,0),0),"")))</f>
        <v>84.55489771690435</v>
      </c>
      <c r="GN29" s="97">
        <f>VLOOKUP($C29,'Preços 18%'!$B:$G,6,0)*IF($M29="Positiva",HLOOKUP(AH29,'Fatores PF'!$B$3:$P$15,MATCH("POSITIVA - POSITIVA",'Fatores PF'!$B$3:$B$15,0),0),IF($M29="Negativa",HLOOKUP(AH29,'Fatores PF'!$B$3:$P$15,MATCH("NEGATIVA - NEGATIVA",'Fatores PF'!$B$3:$B$15,0),0),IF($M29="Neutra",HLOOKUP(AH29,'Fatores PF'!$B$3:$P$15,MATCH("NEUTRA - NEUTRA",'Fatores PF'!$B$3:$B$15,0),0),"")))</f>
        <v>88.94732630953402</v>
      </c>
      <c r="GO29" s="97">
        <f>VLOOKUP($C29,'Preços 18%'!$B:$G,6,0)*IF($M29="Positiva",HLOOKUP(AI29,'Fatores PF'!$B$3:$P$15,MATCH("POSITIVA - POSITIVA",'Fatores PF'!$B$3:$B$15,0),0),IF($M29="Negativa",HLOOKUP(AI29,'Fatores PF'!$B$3:$P$15,MATCH("NEGATIVA - NEGATIVA",'Fatores PF'!$B$3:$B$15,0),0),IF($M29="Neutra",HLOOKUP(AI29,'Fatores PF'!$B$3:$P$15,MATCH("NEUTRA - NEUTRA",'Fatores PF'!$B$3:$B$15,0),0),"")))</f>
        <v>83.523713944544994</v>
      </c>
      <c r="GP29" s="97">
        <f>VLOOKUP($C29,'Preços 18%'!$B:$G,6,0)*IF($M29="Positiva",HLOOKUP(AJ29,'Fatores PF'!$B$3:$P$15,MATCH("POSITIVA - POSITIVA",'Fatores PF'!$B$3:$B$15,0),0),IF($M29="Negativa",HLOOKUP(AJ29,'Fatores PF'!$B$3:$P$15,MATCH("NEGATIVA - NEGATIVA",'Fatores PF'!$B$3:$B$15,0),0),IF($M29="Neutra",HLOOKUP(AJ29,'Fatores PF'!$B$3:$P$15,MATCH("NEUTRA - NEUTRA",'Fatores PF'!$B$3:$B$15,0),0),"")))</f>
        <v>82.517420238941114</v>
      </c>
      <c r="GQ29" s="97">
        <f>VLOOKUP($C29,'Preços 18%'!$B:$G,6,0)*IF($M29="Positiva",HLOOKUP(AK29,'Fatores PF'!$B$3:$P$15,MATCH("POSITIVA - POSITIVA",'Fatores PF'!$B$3:$B$15,0),0),IF($M29="Negativa",HLOOKUP(AK29,'Fatores PF'!$B$3:$P$15,MATCH("NEGATIVA - NEGATIVA",'Fatores PF'!$B$3:$B$15,0),0),IF($M29="Neutra",HLOOKUP(AK29,'Fatores PF'!$B$3:$P$15,MATCH("NEUTRA - NEUTRA",'Fatores PF'!$B$3:$B$15,0),0),"")))</f>
        <v>82.517420238941114</v>
      </c>
      <c r="GR29" s="97">
        <f>VLOOKUP($C29,'Preços 18%'!$B:$G,6,0)*IF($M29="Positiva",HLOOKUP(AL29,'Fatores PF'!$B$3:$P$15,MATCH("POSITIVA - POSITIVA",'Fatores PF'!$B$3:$B$15,0),0),IF($M29="Negativa",HLOOKUP(AL29,'Fatores PF'!$B$3:$P$15,MATCH("NEGATIVA - NEGATIVA",'Fatores PF'!$B$3:$B$15,0),0),IF($M29="Neutra",HLOOKUP(AL29,'Fatores PF'!$B$3:$P$15,MATCH("NEUTRA - NEUTRA",'Fatores PF'!$B$3:$B$15,0),0),"")))</f>
        <v>84.55489771690435</v>
      </c>
      <c r="GS29" s="97">
        <f>VLOOKUP($C29,'Preços 18%'!$B:$G,6,0)*IF($M29="Positiva",HLOOKUP(AM29,'Fatores PF'!$B$3:$P$15,MATCH("POSITIVA - POSITIVA",'Fatores PF'!$B$3:$B$15,0),0),IF($M29="Negativa",HLOOKUP(AM29,'Fatores PF'!$B$3:$P$15,MATCH("NEGATIVA - NEGATIVA",'Fatores PF'!$B$3:$B$15,0),0),IF($M29="Neutra",HLOOKUP(AM29,'Fatores PF'!$B$3:$P$15,MATCH("NEUTRA - NEUTRA",'Fatores PF'!$B$3:$B$15,0),0),"")))</f>
        <v>85.611806793158607</v>
      </c>
      <c r="GT29" s="97">
        <f>VLOOKUP($C29,'Preços 18%'!$B:$G,6,0)*IF($M29="Positiva",HLOOKUP(AN29,'Fatores PF'!$B$3:$P$15,MATCH("POSITIVA - POSITIVA",'Fatores PF'!$B$3:$B$15,0),0),IF($M29="Negativa",HLOOKUP(AN29,'Fatores PF'!$B$3:$P$15,MATCH("NEGATIVA - NEGATIVA",'Fatores PF'!$B$3:$B$15,0),0),IF($M29="Neutra",HLOOKUP(AN29,'Fatores PF'!$B$3:$P$15,MATCH("NEUTRA - NEUTRA",'Fatores PF'!$B$3:$B$15,0),0),"")))</f>
        <v>86.150263168011321</v>
      </c>
      <c r="GU29" s="97">
        <f>VLOOKUP($C29,'Preços 18%'!$B:$G,6,0)*IF($M29="Positiva",HLOOKUP(AO29,'Fatores PF'!$B$3:$P$15,MATCH("POSITIVA - POSITIVA",'Fatores PF'!$B$3:$B$15,0),0),IF($M29="Negativa",HLOOKUP(AO29,'Fatores PF'!$B$3:$P$15,MATCH("NEGATIVA - NEGATIVA",'Fatores PF'!$B$3:$B$15,0),0),IF($M29="Neutra",HLOOKUP(AO29,'Fatores PF'!$B$3:$P$15,MATCH("NEUTRA - NEUTRA",'Fatores PF'!$B$3:$B$15,0),0),"")))</f>
        <v>88.373518394735001</v>
      </c>
      <c r="GV29" s="97">
        <f>VLOOKUP($C29,'Preços 18%'!$B:$G,6,0)*IF($M29="Positiva",HLOOKUP(AP29,'Fatores PF'!$B$3:$P$15,MATCH("POSITIVA - POSITIVA",'Fatores PF'!$B$3:$B$15,0),0),IF($M29="Negativa",HLOOKUP(AP29,'Fatores PF'!$B$3:$P$15,MATCH("NEGATIVA - NEGATIVA",'Fatores PF'!$B$3:$B$15,0),0),IF($M29="Neutra",HLOOKUP(AP29,'Fatores PF'!$B$3:$P$15,MATCH("NEUTRA - NEUTRA",'Fatores PF'!$B$3:$B$15,0),0),"")))</f>
        <v>85.080083919687851</v>
      </c>
      <c r="GW29" s="97">
        <f>VLOOKUP($C29,'Preços 18%'!$B:$G,6,0)*IF($M29="Positiva",HLOOKUP(AQ29,'Fatores PF'!$B$3:$P$15,MATCH("POSITIVA - POSITIVA",'Fatores PF'!$B$3:$B$15,0),0),IF($M29="Negativa",HLOOKUP(AQ29,'Fatores PF'!$B$3:$P$15,MATCH("NEGATIVA - NEGATIVA",'Fatores PF'!$B$3:$B$15,0),0),IF($M29="Neutra",HLOOKUP(AQ29,'Fatores PF'!$B$3:$P$15,MATCH("NEUTRA - NEUTRA",'Fatores PF'!$B$3:$B$15,0),0),"")))</f>
        <v>87.806977043049159</v>
      </c>
      <c r="GX29" s="97">
        <f>VLOOKUP($C29,'Preços 18%'!$B:$G,6,0)*IF($M29="Positiva",HLOOKUP(AR29,'Fatores PF'!$B$3:$P$15,MATCH("POSITIVA - POSITIVA",'Fatores PF'!$B$3:$B$15,0),0),IF($M29="Negativa",HLOOKUP(AR29,'Fatores PF'!$B$3:$P$15,MATCH("NEGATIVA - NEGATIVA",'Fatores PF'!$B$3:$B$15,0),0),IF($M29="Neutra",HLOOKUP(AR29,'Fatores PF'!$B$3:$P$15,MATCH("NEUTRA - NEUTRA",'Fatores PF'!$B$3:$B$15,0),0),"")))</f>
        <v>85.611806793158607</v>
      </c>
      <c r="GY29" s="97">
        <f>VLOOKUP($C29,'Preços 18%'!$B:$G,6,0)*IF($M29="Positiva",HLOOKUP(AS29,'Fatores PF'!$B$3:$P$15,MATCH("POSITIVA - POSITIVA",'Fatores PF'!$B$3:$B$15,0),0),IF($M29="Negativa",HLOOKUP(AS29,'Fatores PF'!$B$3:$P$15,MATCH("NEGATIVA - NEGATIVA",'Fatores PF'!$B$3:$B$15,0),0),IF($M29="Neutra",HLOOKUP(AS29,'Fatores PF'!$B$3:$P$15,MATCH("NEUTRA - NEUTRA",'Fatores PF'!$B$3:$B$15,0),0),"")))</f>
        <v>85.080083919687851</v>
      </c>
      <c r="GZ29" s="97">
        <f>VLOOKUP($C29,'Preços 18%'!$B:$G,6,0)*IF($M29="Positiva",HLOOKUP(AT29,'Fatores PF'!$B$3:$P$15,MATCH("POSITIVA - POSITIVA",'Fatores PF'!$B$3:$B$15,0),0),IF($M29="Negativa",HLOOKUP(AT29,'Fatores PF'!$B$3:$P$15,MATCH("NEGATIVA - NEGATIVA",'Fatores PF'!$B$3:$B$15,0),0),IF($M29="Neutra",HLOOKUP(AT29,'Fatores PF'!$B$3:$P$15,MATCH("NEUTRA - NEUTRA",'Fatores PF'!$B$3:$B$15,0),0),"")))</f>
        <v>85.611806793158607</v>
      </c>
      <c r="HA29" s="97">
        <f>VLOOKUP($C29,'Preços 18%'!$B:$G,6,0)*IF($M29="Positiva",HLOOKUP(AU29,'Fatores PF'!$B$3:$P$15,MATCH("POSITIVA - POSITIVA",'Fatores PF'!$B$3:$B$15,0),0),IF($M29="Negativa",HLOOKUP(AU29,'Fatores PF'!$B$3:$P$15,MATCH("NEGATIVA - NEGATIVA",'Fatores PF'!$B$3:$B$15,0),0),IF($M29="Neutra",HLOOKUP(AU29,'Fatores PF'!$B$3:$P$15,MATCH("NEUTRA - NEUTRA",'Fatores PF'!$B$3:$B$15,0),0),"")))</f>
        <v>82.517420238941114</v>
      </c>
      <c r="HB29" s="97">
        <f>VLOOKUP($C29,'Preços 18%'!$B:$G,6,0)*IF($M29="Positiva",HLOOKUP(AV29,'Fatores PF'!$B$3:$P$15,MATCH("POSITIVA - POSITIVA",'Fatores PF'!$B$3:$B$15,0),0),IF($M29="Negativa",HLOOKUP(AV29,'Fatores PF'!$B$3:$P$15,MATCH("NEGATIVA - NEGATIVA",'Fatores PF'!$B$3:$B$15,0),0),IF($M29="Neutra",HLOOKUP(AV29,'Fatores PF'!$B$3:$P$15,MATCH("NEUTRA - NEUTRA",'Fatores PF'!$B$3:$B$15,0),0),"")))</f>
        <v>82.517420238941114</v>
      </c>
      <c r="HC29" s="97">
        <f>VLOOKUP($C29,'Preços 18%'!$B:$G,6,0)*IF($M29="Positiva",HLOOKUP(AW29,'Fatores PF'!$B$3:$P$15,MATCH("POSITIVA - POSITIVA",'Fatores PF'!$B$3:$B$15,0),0),IF($M29="Negativa",HLOOKUP(AW29,'Fatores PF'!$B$3:$P$15,MATCH("NEGATIVA - NEGATIVA",'Fatores PF'!$B$3:$B$15,0),0),IF($M29="Neutra",HLOOKUP(AW29,'Fatores PF'!$B$3:$P$15,MATCH("NEUTRA - NEUTRA",'Fatores PF'!$B$3:$B$15,0),0),"")))</f>
        <v>85.611806793158607</v>
      </c>
      <c r="HD29" s="97">
        <f>VLOOKUP($C29,'Preços 18%'!$B:$G,6,0)*IF($M29="Positiva",HLOOKUP(AX29,'Fatores PF'!$B$3:$P$15,MATCH("POSITIVA - POSITIVA",'Fatores PF'!$B$3:$B$15,0),0),IF($M29="Negativa",HLOOKUP(AX29,'Fatores PF'!$B$3:$P$15,MATCH("NEGATIVA - NEGATIVA",'Fatores PF'!$B$3:$B$15,0),0),IF($M29="Neutra",HLOOKUP(AX29,'Fatores PF'!$B$3:$P$15,MATCH("NEUTRA - NEUTRA",'Fatores PF'!$B$3:$B$15,0),0),"")))</f>
        <v>83.523713944544994</v>
      </c>
      <c r="HE29" s="97">
        <f>VLOOKUP($C29,'Preços 18%'!$B:$G,6,0)*IF($M29="Positiva",HLOOKUP(AY29,'Fatores PF'!$B$3:$P$15,MATCH("POSITIVA - POSITIVA",'Fatores PF'!$B$3:$B$15,0),0),IF($M29="Negativa",HLOOKUP(AY29,'Fatores PF'!$B$3:$P$15,MATCH("NEGATIVA - NEGATIVA",'Fatores PF'!$B$3:$B$15,0),0),IF($M29="Neutra",HLOOKUP(AY29,'Fatores PF'!$B$3:$P$15,MATCH("NEUTRA - NEUTRA",'Fatores PF'!$B$3:$B$15,0),0),"")))</f>
        <v>85.611806793158607</v>
      </c>
      <c r="HF29" s="97">
        <f>GE29/IF($M29="Positiva",VLOOKUP(Y29,'Fatores PMC'!$B:$E,2,0),IF($M29="Negativa",VLOOKUP(Y29,'Fatores PMC'!$B:$E,3,0),IF($M29="Neutra",VLOOKUP(Y29,'Fatores PMC'!$B:$E,4,0))))</f>
        <v>116.89218577371696</v>
      </c>
      <c r="HG29" s="97">
        <f>GF29/IF($M29="Positiva",VLOOKUP(Z29,'Fatores PMC'!$B:$E,2,0),IF($M29="Negativa",VLOOKUP(Z29,'Fatores PMC'!$B:$E,3,0),IF($M29="Neutra",VLOOKUP(Z29,'Fatores PMC'!$B:$E,4,0))))</f>
        <v>119.0976849195161</v>
      </c>
      <c r="HH29" s="97">
        <f>GG29/IF($M29="Positiva",VLOOKUP(AA29,'Fatores PMC'!$B:$E,2,0),IF($M29="Negativa",VLOOKUP(AA29,'Fatores PMC'!$B:$E,3,0),IF($M29="Neutra",VLOOKUP(AA29,'Fatores PMC'!$B:$E,4,0))))</f>
        <v>118.35330056923213</v>
      </c>
      <c r="HI29" s="97">
        <f>GH29/IF($M29="Positiva",VLOOKUP(AB29,'Fatores PMC'!$B:$E,2,0),IF($M29="Negativa",VLOOKUP(AB29,'Fatores PMC'!$B:$E,3,0),IF($M29="Neutra",VLOOKUP(AB29,'Fatores PMC'!$B:$E,4,0))))</f>
        <v>115.4666347016899</v>
      </c>
      <c r="HJ29" s="97">
        <f>GI29/IF($M29="Positiva",VLOOKUP(AC29,'Fatores PMC'!$B:$E,2,0),IF($M29="Negativa",VLOOKUP(AC29,'Fatores PMC'!$B:$E,3,0),IF($M29="Neutra",VLOOKUP(AC29,'Fatores PMC'!$B:$E,4,0))))</f>
        <v>119.0976849195161</v>
      </c>
      <c r="HK29" s="97">
        <f>GJ29/IF($M29="Positiva",VLOOKUP(AD29,'Fatores PMC'!$B:$E,2,0),IF($M29="Negativa",VLOOKUP(AD29,'Fatores PMC'!$B:$E,3,0),IF($M29="Neutra",VLOOKUP(AD29,'Fatores PMC'!$B:$E,4,0))))</f>
        <v>118.35330056923213</v>
      </c>
      <c r="HL29" s="97">
        <f>GK29/IF($M29="Positiva",VLOOKUP(AE29,'Fatores PMC'!$B:$E,2,0),IF($M29="Negativa",VLOOKUP(AE29,'Fatores PMC'!$B:$E,3,0),IF($M29="Neutra",VLOOKUP(AE29,'Fatores PMC'!$B:$E,4,0))))</f>
        <v>114.07549268680394</v>
      </c>
      <c r="HM29" s="97">
        <f>GL29/IF($M29="Positiva",VLOOKUP(AF29,'Fatores PMC'!$B:$E,2,0),IF($M29="Negativa",VLOOKUP(AF29,'Fatores PMC'!$B:$E,3,0),IF($M29="Neutra",VLOOKUP(AF29,'Fatores PMC'!$B:$E,4,0))))</f>
        <v>114.07549268680394</v>
      </c>
      <c r="HN29" s="97">
        <f>GM29/IF($M29="Positiva",VLOOKUP(AG29,'Fatores PMC'!$B:$E,2,0),IF($M29="Negativa",VLOOKUP(AG29,'Fatores PMC'!$B:$E,3,0),IF($M29="Neutra",VLOOKUP(AG29,'Fatores PMC'!$B:$E,4,0))))</f>
        <v>116.89218577371696</v>
      </c>
      <c r="HO29" s="97">
        <f>GN29/IF($M29="Positiva",VLOOKUP(AH29,'Fatores PMC'!$B:$E,2,0),IF($M29="Negativa",VLOOKUP(AH29,'Fatores PMC'!$B:$E,3,0),IF($M29="Neutra",VLOOKUP(AH29,'Fatores PMC'!$B:$E,4,0))))</f>
        <v>122.96446062604413</v>
      </c>
      <c r="HP29" s="97">
        <f>GO29/IF($M29="Positiva",VLOOKUP(AI29,'Fatores PMC'!$B:$E,2,0),IF($M29="Negativa",VLOOKUP(AI29,'Fatores PMC'!$B:$E,3,0),IF($M29="Neutra",VLOOKUP(AI29,'Fatores PMC'!$B:$E,4,0))))</f>
        <v>115.4666347016899</v>
      </c>
      <c r="HQ29" s="97">
        <f>GP29/IF($M29="Positiva",VLOOKUP(AJ29,'Fatores PMC'!$B:$E,2,0),IF($M29="Negativa",VLOOKUP(AJ29,'Fatores PMC'!$B:$E,3,0),IF($M29="Neutra",VLOOKUP(AJ29,'Fatores PMC'!$B:$E,4,0))))</f>
        <v>114.07549268680394</v>
      </c>
      <c r="HR29" s="97">
        <f>GQ29/IF($M29="Positiva",VLOOKUP(AK29,'Fatores PMC'!$B:$E,2,0),IF($M29="Negativa",VLOOKUP(AK29,'Fatores PMC'!$B:$E,3,0),IF($M29="Neutra",VLOOKUP(AK29,'Fatores PMC'!$B:$E,4,0))))</f>
        <v>114.07549268680394</v>
      </c>
      <c r="HS29" s="97">
        <f>GR29/IF($M29="Positiva",VLOOKUP(AL29,'Fatores PMC'!$B:$E,2,0),IF($M29="Negativa",VLOOKUP(AL29,'Fatores PMC'!$B:$E,3,0),IF($M29="Neutra",VLOOKUP(AL29,'Fatores PMC'!$B:$E,4,0))))</f>
        <v>116.89218577371696</v>
      </c>
      <c r="HT29" s="97">
        <f>GS29/IF($M29="Positiva",VLOOKUP(AM29,'Fatores PMC'!$B:$E,2,0),IF($M29="Negativa",VLOOKUP(AM29,'Fatores PMC'!$B:$E,3,0),IF($M29="Neutra",VLOOKUP(AM29,'Fatores PMC'!$B:$E,4,0))))</f>
        <v>118.35330056923213</v>
      </c>
      <c r="HU29" s="97">
        <f>GT29/IF($M29="Positiva",VLOOKUP(AN29,'Fatores PMC'!$B:$E,2,0),IF($M29="Negativa",VLOOKUP(AN29,'Fatores PMC'!$B:$E,3,0),IF($M29="Neutra",VLOOKUP(AN29,'Fatores PMC'!$B:$E,4,0))))</f>
        <v>119.0976849195161</v>
      </c>
      <c r="HV29" s="97">
        <f>GU29/IF($M29="Positiva",VLOOKUP(AO29,'Fatores PMC'!$B:$E,2,0),IF($M29="Negativa",VLOOKUP(AO29,'Fatores PMC'!$B:$E,3,0),IF($M29="Neutra",VLOOKUP(AO29,'Fatores PMC'!$B:$E,4,0))))</f>
        <v>122.17120484564353</v>
      </c>
      <c r="HW29" s="97">
        <f>GV29/IF($M29="Positiva",VLOOKUP(AP29,'Fatores PMC'!$B:$E,2,0),IF($M29="Negativa",VLOOKUP(AP29,'Fatores PMC'!$B:$E,3,0),IF($M29="Neutra",VLOOKUP(AP29,'Fatores PMC'!$B:$E,4,0))))</f>
        <v>117.61822488959527</v>
      </c>
      <c r="HX29" s="97">
        <f>GW29/IF($M29="Positiva",VLOOKUP(AQ29,'Fatores PMC'!$B:$E,2,0),IF($M29="Negativa",VLOOKUP(AQ29,'Fatores PMC'!$B:$E,3,0),IF($M29="Neutra",VLOOKUP(AQ29,'Fatores PMC'!$B:$E,4,0))))</f>
        <v>121.38799466246196</v>
      </c>
      <c r="HY29" s="97">
        <f>GX29/IF($M29="Positiva",VLOOKUP(AR29,'Fatores PMC'!$B:$E,2,0),IF($M29="Negativa",VLOOKUP(AR29,'Fatores PMC'!$B:$E,3,0),IF($M29="Neutra",VLOOKUP(AR29,'Fatores PMC'!$B:$E,4,0))))</f>
        <v>118.35330056923213</v>
      </c>
      <c r="HZ29" s="97">
        <f>GY29/IF($M29="Positiva",VLOOKUP(AS29,'Fatores PMC'!$B:$E,2,0),IF($M29="Negativa",VLOOKUP(AS29,'Fatores PMC'!$B:$E,3,0),IF($M29="Neutra",VLOOKUP(AS29,'Fatores PMC'!$B:$E,4,0))))</f>
        <v>117.61822488959527</v>
      </c>
      <c r="IA29" s="97">
        <f>GZ29/IF($M29="Positiva",VLOOKUP(AT29,'Fatores PMC'!$B:$E,2,0),IF($M29="Negativa",VLOOKUP(AT29,'Fatores PMC'!$B:$E,3,0),IF($M29="Neutra",VLOOKUP(AT29,'Fatores PMC'!$B:$E,4,0))))</f>
        <v>118.35330056923213</v>
      </c>
      <c r="IB29" s="97">
        <f>HA29/IF($M29="Positiva",VLOOKUP(AU29,'Fatores PMC'!$B:$E,2,0),IF($M29="Negativa",VLOOKUP(AU29,'Fatores PMC'!$B:$E,3,0),IF($M29="Neutra",VLOOKUP(AU29,'Fatores PMC'!$B:$E,4,0))))</f>
        <v>114.07549268680394</v>
      </c>
      <c r="IC29" s="97">
        <f>HB29/IF($M29="Positiva",VLOOKUP(AV29,'Fatores PMC'!$B:$E,2,0),IF($M29="Negativa",VLOOKUP(AV29,'Fatores PMC'!$B:$E,3,0),IF($M29="Neutra",VLOOKUP(AV29,'Fatores PMC'!$B:$E,4,0))))</f>
        <v>114.07549268680394</v>
      </c>
      <c r="ID29" s="97">
        <f>HC29/IF($M29="Positiva",VLOOKUP(AW29,'Fatores PMC'!$B:$E,2,0),IF($M29="Negativa",VLOOKUP(AW29,'Fatores PMC'!$B:$E,3,0),IF($M29="Neutra",VLOOKUP(AW29,'Fatores PMC'!$B:$E,4,0))))</f>
        <v>118.35330056923213</v>
      </c>
      <c r="IE29" s="97">
        <f>HD29/IF($M29="Positiva",VLOOKUP(AX29,'Fatores PMC'!$B:$E,2,0),IF($M29="Negativa",VLOOKUP(AX29,'Fatores PMC'!$B:$E,3,0),IF($M29="Neutra",VLOOKUP(AX29,'Fatores PMC'!$B:$E,4,0))))</f>
        <v>115.4666347016899</v>
      </c>
      <c r="IF29" s="97">
        <f>HE29/IF($M29="Positiva",VLOOKUP(AY29,'Fatores PMC'!$B:$E,2,0),IF($M29="Negativa",VLOOKUP(AY29,'Fatores PMC'!$B:$E,3,0),IF($M29="Neutra",VLOOKUP(AY29,'Fatores PMC'!$B:$E,4,0))))</f>
        <v>118.35330056923213</v>
      </c>
      <c r="IG29" s="155">
        <f t="shared" si="100"/>
        <v>5.6818181818181879E-2</v>
      </c>
      <c r="IH29" s="155">
        <f t="shared" si="100"/>
        <v>6.8181818181818121E-2</v>
      </c>
      <c r="II29" s="155">
        <f t="shared" si="100"/>
        <v>7.9545454545454475E-2</v>
      </c>
      <c r="IJ29" s="155">
        <f t="shared" si="100"/>
        <v>8.5227272727272818E-2</v>
      </c>
      <c r="IK29" s="155">
        <f t="shared" si="100"/>
        <v>9.0909090909090828E-2</v>
      </c>
      <c r="IL29" s="155">
        <f t="shared" si="100"/>
        <v>9.6590909090909061E-2</v>
      </c>
      <c r="IM29" s="155">
        <f t="shared" si="100"/>
        <v>0.11363636363636365</v>
      </c>
      <c r="IN29" s="155">
        <f t="shared" si="100"/>
        <v>0.11931818181818177</v>
      </c>
      <c r="IO29" s="155">
        <f t="shared" si="100"/>
        <v>0.125</v>
      </c>
      <c r="IP29" s="155">
        <f t="shared" si="101"/>
        <v>0</v>
      </c>
      <c r="IQ29" s="155">
        <f t="shared" si="102"/>
        <v>6.8181818181818121E-2</v>
      </c>
      <c r="IR29" s="155">
        <f t="shared" si="103"/>
        <v>6.8181818181818121E-2</v>
      </c>
      <c r="IS29" s="155">
        <f t="shared" si="100"/>
        <v>6.8181818181818121E-2</v>
      </c>
      <c r="IT29" s="155">
        <f t="shared" si="100"/>
        <v>7.9545454545454475E-2</v>
      </c>
      <c r="IU29" s="155">
        <f t="shared" si="100"/>
        <v>8.5227272727272818E-2</v>
      </c>
      <c r="IV29" s="155">
        <f t="shared" si="100"/>
        <v>9.0909090909090828E-2</v>
      </c>
      <c r="IW29" s="97">
        <f>VLOOKUP($C29,'Preços 18%'!$B:$G,6,0)*IF($M29="Positiva",HLOOKUP(IW$5,'Fatores PF'!$B$3:$P$15,MATCH("POSITIVA - POSITIVA",'Fatores PF'!$B$3:$B$15,0),0),IF($M29="Negativa",HLOOKUP(IW$5,'Fatores PF'!$B$3:$P$15,MATCH("NEGATIVA - NEGATIVA",'Fatores PF'!$B$3:$B$15,0),0),IF($M29="Neutra",HLOOKUP(IW$5,'Fatores PF'!$B$3:$P$15,MATCH("NEUTRA - NEUTRA",'Fatores PF'!$B$3:$B$15,0),0),"")))</f>
        <v>68.489445434526885</v>
      </c>
      <c r="IX29" s="97">
        <f>VLOOKUP($C29,'Preços 18%'!$B:$G,6,0)*IF($M29="Positiva",HLOOKUP(IX$5,'Fatores PF'!$B$3:$P$15,MATCH("POSITIVA - POSITIVA",'Fatores PF'!$B$3:$B$15,0),0),IF($M29="Negativa",HLOOKUP(IX$5,'Fatores PF'!$B$3:$P$15,MATCH("NEGATIVA - NEGATIVA",'Fatores PF'!$B$3:$B$15,0),0),IF($M29="Neutra",HLOOKUP(IX$5,'Fatores PF'!$B$3:$P$15,MATCH("NEUTRA - NEUTRA",'Fatores PF'!$B$3:$B$15,0),0),"")))</f>
        <v>77.828900080378034</v>
      </c>
      <c r="IY29" s="97">
        <f>VLOOKUP($C29,'Preços 18%'!$B:$G,6,0)*IF($M29="Positiva",HLOOKUP(IY$5,'Fatores PF'!$B$3:$P$15,MATCH("POSITIVA - POSITIVA",'Fatores PF'!$B$3:$B$15,0),0),IF($M29="Negativa",HLOOKUP(IY$5,'Fatores PF'!$B$3:$P$15,MATCH("NEGATIVA - NEGATIVA",'Fatores PF'!$B$3:$B$15,0),0),IF($M29="Neutra",HLOOKUP(IY$5,'Fatores PF'!$B$3:$P$15,MATCH("NEUTRA - NEUTRA",'Fatores PF'!$B$3:$B$15,0),0),"")))</f>
        <v>82.517420238941114</v>
      </c>
      <c r="IZ29" s="97">
        <f>VLOOKUP($C29,'Preços 18%'!$B:$G,6,0)*IF($M29="Positiva",HLOOKUP(IZ$5,'Fatores PF'!$B$3:$P$15,MATCH("POSITIVA - POSITIVA",'Fatores PF'!$B$3:$B$15,0),0),IF($M29="Negativa",HLOOKUP(IZ$5,'Fatores PF'!$B$3:$P$15,MATCH("NEGATIVA - NEGATIVA",'Fatores PF'!$B$3:$B$15,0),0),IF($M29="Neutra",HLOOKUP(IZ$5,'Fatores PF'!$B$3:$P$15,MATCH("NEUTRA - NEUTRA",'Fatores PF'!$B$3:$B$15,0),0),"")))</f>
        <v>83.017476714327103</v>
      </c>
      <c r="JA29" s="97">
        <f>VLOOKUP($C29,'Preços 18%'!$B:$G,6,0)*IF($M29="Positiva",HLOOKUP(JA$5,'Fatores PF'!$B$3:$P$15,MATCH("POSITIVA - POSITIVA",'Fatores PF'!$B$3:$B$15,0),0),IF($M29="Negativa",HLOOKUP(JA$5,'Fatores PF'!$B$3:$P$15,MATCH("NEGATIVA - NEGATIVA",'Fatores PF'!$B$3:$B$15,0),0),IF($M29="Neutra",HLOOKUP(JA$5,'Fatores PF'!$B$3:$P$15,MATCH("NEUTRA - NEUTRA",'Fatores PF'!$B$3:$B$15,0),0),"")))</f>
        <v>83.523713944544994</v>
      </c>
      <c r="JB29" s="97">
        <f>VLOOKUP($C29,'Preços 18%'!$B:$G,6,0)*IF($M29="Positiva",HLOOKUP(JB$5,'Fatores PF'!$B$3:$P$15,MATCH("POSITIVA - POSITIVA",'Fatores PF'!$B$3:$B$15,0),0),IF($M29="Negativa",HLOOKUP(JB$5,'Fatores PF'!$B$3:$P$15,MATCH("NEGATIVA - NEGATIVA",'Fatores PF'!$B$3:$B$15,0),0),IF($M29="Neutra",HLOOKUP(JB$5,'Fatores PF'!$B$3:$P$15,MATCH("NEUTRA - NEUTRA",'Fatores PF'!$B$3:$B$15,0),0),"")))</f>
        <v>84.55489771690435</v>
      </c>
      <c r="JC29" s="97">
        <f>VLOOKUP($C29,'Preços 18%'!$B:$G,6,0)*IF($M29="Positiva",HLOOKUP(JC$5,'Fatores PF'!$B$3:$P$15,MATCH("POSITIVA - POSITIVA",'Fatores PF'!$B$3:$B$15,0),0),IF($M29="Negativa",HLOOKUP(JC$5,'Fatores PF'!$B$3:$P$15,MATCH("NEGATIVA - NEGATIVA",'Fatores PF'!$B$3:$B$15,0),0),IF($M29="Neutra",HLOOKUP(JC$5,'Fatores PF'!$B$3:$P$15,MATCH("NEUTRA - NEUTRA",'Fatores PF'!$B$3:$B$15,0),0),"")))</f>
        <v>85.080083919687851</v>
      </c>
      <c r="JD29" s="97">
        <f>VLOOKUP($C29,'Preços 18%'!$B:$G,6,0)*IF($M29="Positiva",HLOOKUP(JD$5,'Fatores PF'!$B$3:$P$15,MATCH("POSITIVA - POSITIVA",'Fatores PF'!$B$3:$B$15,0),0),IF($M29="Negativa",HLOOKUP(JD$5,'Fatores PF'!$B$3:$P$15,MATCH("NEGATIVA - NEGATIVA",'Fatores PF'!$B$3:$B$15,0),0),IF($M29="Neutra",HLOOKUP(JD$5,'Fatores PF'!$B$3:$P$15,MATCH("NEUTRA - NEUTRA",'Fatores PF'!$B$3:$B$15,0),0),"")))</f>
        <v>85.611806793158607</v>
      </c>
      <c r="JE29" s="97">
        <f>VLOOKUP($C29,'Preços 18%'!$B:$G,6,0)*IF($M29="Positiva",HLOOKUP(JE$5,'Fatores PF'!$B$3:$P$15,MATCH("POSITIVA - POSITIVA",'Fatores PF'!$B$3:$B$15,0),0),IF($M29="Negativa",HLOOKUP(JE$5,'Fatores PF'!$B$3:$P$15,MATCH("NEGATIVA - NEGATIVA",'Fatores PF'!$B$3:$B$15,0),0),IF($M29="Neutra",HLOOKUP(JE$5,'Fatores PF'!$B$3:$P$15,MATCH("NEUTRA - NEUTRA",'Fatores PF'!$B$3:$B$15,0),0),"")))</f>
        <v>86.150263168011321</v>
      </c>
      <c r="JF29" s="97">
        <f>VLOOKUP($C29,'Preços 18%'!$B:$G,6,0)*IF($M29="Positiva",HLOOKUP(JF$5,'Fatores PF'!$B$3:$P$15,MATCH("POSITIVA - POSITIVA",'Fatores PF'!$B$3:$B$15,0),0),IF($M29="Negativa",HLOOKUP(JF$5,'Fatores PF'!$B$3:$P$15,MATCH("NEGATIVA - NEGATIVA",'Fatores PF'!$B$3:$B$15,0),0),IF($M29="Neutra",HLOOKUP(JF$5,'Fatores PF'!$B$3:$P$15,MATCH("NEUTRA - NEUTRA",'Fatores PF'!$B$3:$B$15,0),0),"")))</f>
        <v>86.695526981589097</v>
      </c>
      <c r="JG29" s="97">
        <f>VLOOKUP($C29,'Preços 18%'!$B:$G,6,0)*IF($M29="Positiva",HLOOKUP(JG$5,'Fatores PF'!$B$3:$P$15,MATCH("POSITIVA - POSITIVA",'Fatores PF'!$B$3:$B$15,0),0),IF($M29="Negativa",HLOOKUP(JG$5,'Fatores PF'!$B$3:$P$15,MATCH("NEGATIVA - NEGATIVA",'Fatores PF'!$B$3:$B$15,0),0),IF($M29="Neutra",HLOOKUP(JG$5,'Fatores PF'!$B$3:$P$15,MATCH("NEUTRA - NEUTRA",'Fatores PF'!$B$3:$B$15,0),0),"")))</f>
        <v>87.806977043049159</v>
      </c>
      <c r="JH29" s="97">
        <f>VLOOKUP($C29,'Preços 18%'!$B:$G,6,0)*IF($M29="Positiva",HLOOKUP(JH$5,'Fatores PF'!$B$3:$P$15,MATCH("POSITIVA - POSITIVA",'Fatores PF'!$B$3:$B$15,0),0),IF($M29="Negativa",HLOOKUP(JH$5,'Fatores PF'!$B$3:$P$15,MATCH("NEGATIVA - NEGATIVA",'Fatores PF'!$B$3:$B$15,0),0),IF($M29="Neutra",HLOOKUP(JH$5,'Fatores PF'!$B$3:$P$15,MATCH("NEUTRA - NEUTRA",'Fatores PF'!$B$3:$B$15,0),0),"")))</f>
        <v>88.373518394735001</v>
      </c>
      <c r="JI29" s="97">
        <f>VLOOKUP($C29,'Preços 18%'!$B:$G,6,0)*IF($M29="Positiva",HLOOKUP(JI$5,'Fatores PF'!$B$3:$P$15,MATCH("POSITIVA - POSITIVA",'Fatores PF'!$B$3:$B$15,0),0),IF($M29="Negativa",HLOOKUP(JI$5,'Fatores PF'!$B$3:$P$15,MATCH("NEGATIVA - NEGATIVA",'Fatores PF'!$B$3:$B$15,0),0),IF($M29="Neutra",HLOOKUP(JI$5,'Fatores PF'!$B$3:$P$15,MATCH("NEUTRA - NEUTRA",'Fatores PF'!$B$3:$B$15,0),0),"")))</f>
        <v>88.94732630953402</v>
      </c>
      <c r="JJ29" s="97">
        <f>VLOOKUP($C29,'Preços 18%'!$B:$G,6,0)*IF($M29="Positiva",HLOOKUP(JJ$5,'Fatores PF'!$B$3:$P$15,MATCH("POSITIVA - POSITIVA",'Fatores PF'!$B$3:$B$15,0),0),IF($M29="Negativa",HLOOKUP(JJ$5,'Fatores PF'!$B$3:$P$15,MATCH("NEGATIVA - POSITIVA",'Fatores PF'!$B$3:$B$15,0),0),IF($M29="Neutra",HLOOKUP(JJ$5,'Fatores PF'!$B$3:$P$15,MATCH("NEUTRA - POSITIVA",'Fatores PF'!$B$3:$B$15,0),0),"")))</f>
        <v>77.828900080378034</v>
      </c>
      <c r="JK29" s="97">
        <f>VLOOKUP($C29,'Preços 18%'!$B:$G,6,0)*IF($M29="Positiva",HLOOKUP(JK$5,'Fatores PF'!$B$3:$P$15,MATCH("POSITIVA - POSITIVA",'Fatores PF'!$B$3:$B$15,0),0),IF($M29="Negativa",HLOOKUP(JK$5,'Fatores PF'!$B$3:$P$15,MATCH("NEGATIVA - POSITIVA",'Fatores PF'!$B$3:$B$15,0),0),IF($M29="Neutra",HLOOKUP(JK$5,'Fatores PF'!$B$3:$P$15,MATCH("NEUTRA - POSITIVA",'Fatores PF'!$B$3:$B$15,0),0),"")))</f>
        <v>82.517420238941114</v>
      </c>
      <c r="JL29" s="97">
        <f>VLOOKUP($C29,'Preços 18%'!$B:$G,6,0)*IF($M29="Positiva",HLOOKUP(JL$5,'Fatores PF'!$B$3:$P$15,MATCH("POSITIVA - POSITIVA",'Fatores PF'!$B$3:$B$15,0),0),IF($M29="Negativa",HLOOKUP(JL$5,'Fatores PF'!$B$3:$P$15,MATCH("NEGATIVA - POSITIVA",'Fatores PF'!$B$3:$B$15,0),0),IF($M29="Neutra",HLOOKUP(JL$5,'Fatores PF'!$B$3:$P$15,MATCH("NEUTRA - POSITIVA",'Fatores PF'!$B$3:$B$15,0),0),"")))</f>
        <v>83.017476714327103</v>
      </c>
      <c r="JM29" s="97">
        <f>VLOOKUP($C29,'Preços 18%'!$B:$G,6,0)*IF($M29="Positiva",HLOOKUP(JM$5,'Fatores PF'!$B$3:$P$15,MATCH("POSITIVA - POSITIVA",'Fatores PF'!$B$3:$B$15,0),0),IF($M29="Negativa",HLOOKUP(JM$5,'Fatores PF'!$B$3:$P$15,MATCH("NEGATIVA - POSITIVA",'Fatores PF'!$B$3:$B$15,0),0),IF($M29="Neutra",HLOOKUP(JM$5,'Fatores PF'!$B$3:$P$15,MATCH("NEUTRA - POSITIVA",'Fatores PF'!$B$3:$B$15,0),0),"")))</f>
        <v>83.523713944544994</v>
      </c>
      <c r="JN29" s="97">
        <f>VLOOKUP($C29,'Preços 18%'!$B:$G,6,0)*IF($M29="Positiva",HLOOKUP(JN$5,'Fatores PF'!$B$3:$P$15,MATCH("POSITIVA - POSITIVA",'Fatores PF'!$B$3:$B$15,0),0),IF($M29="Negativa",HLOOKUP(JN$5,'Fatores PF'!$B$3:$P$15,MATCH("NEGATIVA - POSITIVA",'Fatores PF'!$B$3:$B$15,0),0),IF($M29="Neutra",HLOOKUP(JN$5,'Fatores PF'!$B$3:$P$15,MATCH("NEUTRA - POSITIVA",'Fatores PF'!$B$3:$B$15,0),0),"")))</f>
        <v>84.55489771690435</v>
      </c>
      <c r="JO29" s="97">
        <f>VLOOKUP($C29,'Preços 18%'!$B:$G,6,0)*IF($M29="Positiva",HLOOKUP(JO$5,'Fatores PF'!$B$3:$P$15,MATCH("POSITIVA - POSITIVA",'Fatores PF'!$B$3:$B$15,0),0),IF($M29="Negativa",HLOOKUP(JO$5,'Fatores PF'!$B$3:$P$15,MATCH("NEGATIVA - POSITIVA",'Fatores PF'!$B$3:$B$15,0),0),IF($M29="Neutra",HLOOKUP(JO$5,'Fatores PF'!$B$3:$P$15,MATCH("NEUTRA - POSITIVA",'Fatores PF'!$B$3:$B$15,0),0),"")))</f>
        <v>85.080083919687851</v>
      </c>
      <c r="JP29" s="97">
        <f>VLOOKUP($C29,'Preços 18%'!$B:$G,6,0)*IF($M29="Positiva",HLOOKUP(JP$5,'Fatores PF'!$B$3:$P$15,MATCH("POSITIVA - POSITIVA",'Fatores PF'!$B$3:$B$15,0),0),IF($M29="Negativa",HLOOKUP(JP$5,'Fatores PF'!$B$3:$P$15,MATCH("NEGATIVA - POSITIVA",'Fatores PF'!$B$3:$B$15,0),0),IF($M29="Neutra",HLOOKUP(JP$5,'Fatores PF'!$B$3:$P$15,MATCH("NEUTRA - POSITIVA",'Fatores PF'!$B$3:$B$15,0),0),"")))</f>
        <v>85.611806793158607</v>
      </c>
      <c r="JQ29" s="97">
        <f>VLOOKUP($C29,'Preços 18%'!$B:$G,6,0)*IF($M29="Positiva",HLOOKUP(JQ$5,'Fatores PF'!$B$3:$P$15,MATCH("POSITIVA - POSITIVA",'Fatores PF'!$B$3:$B$15,0),0),IF($M29="Negativa",HLOOKUP(JQ$5,'Fatores PF'!$B$3:$P$15,MATCH("NEGATIVA - POSITIVA",'Fatores PF'!$B$3:$B$15,0),0),IF($M29="Neutra",HLOOKUP(JQ$5,'Fatores PF'!$B$3:$P$15,MATCH("NEUTRA - POSITIVA",'Fatores PF'!$B$3:$B$15,0),0),"")))</f>
        <v>86.695526981589097</v>
      </c>
      <c r="JR29" s="97">
        <f>VLOOKUP($C29,'Preços 18%'!$B:$G,6,0)*IF($M29="Positiva",HLOOKUP(JR$5,'Fatores PF'!$B$3:$P$15,MATCH("POSITIVA - POSITIVA",'Fatores PF'!$B$3:$B$15,0),0),IF($M29="Negativa",HLOOKUP(JR$5,'Fatores PF'!$B$3:$P$15,MATCH("NEGATIVA - POSITIVA",'Fatores PF'!$B$3:$B$15,0),0),IF($M29="Neutra",HLOOKUP(JR$5,'Fatores PF'!$B$3:$P$15,MATCH("NEUTRA - POSITIVA",'Fatores PF'!$B$3:$B$15,0),0),"")))</f>
        <v>87.806977043049159</v>
      </c>
      <c r="JS29" s="97">
        <f>IW29/IF($M29="Positiva",VLOOKUP(JS$5,'Fatores PMC'!$B:$E,2,0),IF($M29="Negativa",VLOOKUP(JS$5,'Fatores PMC'!$B:$E,3,0),IF($M29="Neutra",VLOOKUP(Y29,'Fatores PMC'!$B:$E,4,0))))</f>
        <v>94.682640455385709</v>
      </c>
      <c r="JT29" s="97">
        <f>IX29/IF($M29="Positiva",VLOOKUP(JT$5,'Fatores PMC'!$B:$E,2,0),IF($M29="Negativa",VLOOKUP(JT$5,'Fatores PMC'!$B:$E,3,0),IF($M29="Neutra",VLOOKUP(Z29,'Fatores PMC'!$B:$E,4,0))))</f>
        <v>107.59388861445929</v>
      </c>
      <c r="JU29" s="97">
        <f>IY29/IF($M29="Positiva",VLOOKUP(JU$5,'Fatores PMC'!$B:$E,2,0),IF($M29="Negativa",VLOOKUP(JU$5,'Fatores PMC'!$B:$E,3,0),IF($M29="Neutra",VLOOKUP(AA29,'Fatores PMC'!$B:$E,4,0))))</f>
        <v>114.07549268680394</v>
      </c>
      <c r="JV29" s="97">
        <f>IZ29/IF($M29="Positiva",VLOOKUP(JV$5,'Fatores PMC'!$B:$E,2,0),IF($M29="Negativa",VLOOKUP(JV$5,'Fatores PMC'!$B:$E,3,0),IF($M29="Neutra",VLOOKUP(AB29,'Fatores PMC'!$B:$E,4,0))))</f>
        <v>114.76679142876294</v>
      </c>
      <c r="JW29" s="97">
        <f>JA29/IF($M29="Positiva",VLOOKUP(JW$5,'Fatores PMC'!$B:$E,2,0),IF($M29="Negativa",VLOOKUP(JW$5,'Fatores PMC'!$B:$E,3,0),IF($M29="Neutra",VLOOKUP(AC29,'Fatores PMC'!$B:$E,4,0))))</f>
        <v>115.4666347016899</v>
      </c>
      <c r="JX29" s="97">
        <f>JB29/IF($M29="Positiva",VLOOKUP(JX$5,'Fatores PMC'!$B:$E,2,0),IF($M29="Negativa",VLOOKUP(JX$5,'Fatores PMC'!$B:$E,3,0),IF($M29="Neutra",VLOOKUP(AD29,'Fatores PMC'!$B:$E,4,0))))</f>
        <v>116.89218577371696</v>
      </c>
      <c r="JY29" s="97">
        <f>JC29/IF($M29="Positiva",VLOOKUP(JY$5,'Fatores PMC'!$B:$E,2,0),IF($M29="Negativa",VLOOKUP(JY$5,'Fatores PMC'!$B:$E,3,0),IF($M29="Neutra",VLOOKUP(AE29,'Fatores PMC'!$B:$E,4,0))))</f>
        <v>117.61822488959527</v>
      </c>
      <c r="JZ29" s="97">
        <f>JD29/IF($M29="Positiva",VLOOKUP(JZ$5,'Fatores PMC'!$B:$E,2,0),IF($M29="Negativa",VLOOKUP(JZ$5,'Fatores PMC'!$B:$E,3,0),IF($M29="Neutra",VLOOKUP(AF29,'Fatores PMC'!$B:$E,4,0))))</f>
        <v>118.35330056923213</v>
      </c>
      <c r="KA29" s="97">
        <f>JE29/IF($M29="Positiva",VLOOKUP(KA$5,'Fatores PMC'!$B:$E,2,0),IF($M29="Negativa",VLOOKUP(KA$5,'Fatores PMC'!$B:$E,3,0),IF($M29="Neutra",VLOOKUP(AG29,'Fatores PMC'!$B:$E,4,0))))</f>
        <v>119.0976849195161</v>
      </c>
      <c r="KB29" s="97">
        <f>JF29/IF($M29="Positiva",VLOOKUP(KB$5,'Fatores PMC'!$B:$E,2,0),IF($M29="Negativa",VLOOKUP(KB$5,'Fatores PMC'!$B:$E,3,0),IF($M29="Neutra",VLOOKUP(AH29,'Fatores PMC'!$B:$E,4,0))))</f>
        <v>119.85148015448658</v>
      </c>
      <c r="KC29" s="97">
        <f>JG29/IF($M29="Positiva",VLOOKUP(KC$5,'Fatores PMC'!$B:$E,2,0),IF($M29="Negativa",VLOOKUP(KC$5,'Fatores PMC'!$B:$E,3,0),IF($M29="Neutra",VLOOKUP(AI29,'Fatores PMC'!$B:$E,4,0))))</f>
        <v>121.38799466246196</v>
      </c>
      <c r="KD29" s="97">
        <f>JH29/IF($M29="Positiva",VLOOKUP(KD$5,'Fatores PMC'!$B:$E,2,0),IF($M29="Negativa",VLOOKUP(KD$5,'Fatores PMC'!$B:$E,3,0),IF($M29="Neutra",VLOOKUP(AJ29,'Fatores PMC'!$B:$E,4,0))))</f>
        <v>122.17120484564353</v>
      </c>
      <c r="KE29" s="97">
        <f>JI29/IF($M29="Positiva",VLOOKUP(KE$5,'Fatores PMC'!$B:$E,2,0),IF($M29="Negativa",VLOOKUP(KE$5,'Fatores PMC'!$B:$E,3,0),IF($M29="Neutra",VLOOKUP(AK29,'Fatores PMC'!$B:$E,4,0))))</f>
        <v>122.96446062604413</v>
      </c>
      <c r="KF29" s="97">
        <f>JJ29/VLOOKUP(KF$5,'Fatores PMC'!$B:$E,2,0)</f>
        <v>107.59388861445929</v>
      </c>
      <c r="KG29" s="97">
        <f>JK29/VLOOKUP(KG$5,'Fatores PMC'!$B:$E,2,0)</f>
        <v>114.07549268680394</v>
      </c>
      <c r="KH29" s="97">
        <f>JL29/VLOOKUP(KH$5,'Fatores PMC'!$B:$E,2,0)</f>
        <v>114.76679142876294</v>
      </c>
      <c r="KI29" s="97">
        <f>JM29/VLOOKUP(KI$5,'Fatores PMC'!$B:$E,2,0)</f>
        <v>115.4666347016899</v>
      </c>
      <c r="KJ29" s="97">
        <f>JN29/VLOOKUP(KJ$5,'Fatores PMC'!$B:$E,2,0)</f>
        <v>116.89218577371696</v>
      </c>
      <c r="KK29" s="97">
        <f>JO29/VLOOKUP(KK$5,'Fatores PMC'!$B:$E,2,0)</f>
        <v>117.61822488959527</v>
      </c>
      <c r="KL29" s="97">
        <f>JP29/VLOOKUP(KL$5,'Fatores PMC'!$B:$E,2,0)</f>
        <v>118.35330056923213</v>
      </c>
      <c r="KM29" s="97">
        <f>JQ29/VLOOKUP(KM$5,'Fatores PMC'!$B:$E,2,0)</f>
        <v>119.85148015448658</v>
      </c>
      <c r="KN29" s="97">
        <f>JR29/VLOOKUP(KN$5,'Fatores PMC'!$B:$E,2,0)</f>
        <v>121.38799466246196</v>
      </c>
      <c r="KO29" s="155" t="str">
        <f>IF(HLOOKUP(VLOOKUP(LEFT(KO$5,2),'%ICMS'!$B:$K,9,0),$IG$4:$IR$34,MATCH($C29,$C$4:$C$34,0),0)=FD29,"",FD29)</f>
        <v/>
      </c>
      <c r="KP29" s="155">
        <f>IF(HLOOKUP(VLOOKUP(LEFT(KP$5,2),'%ICMS'!$B:$K,9,0),$IG$4:$IR$34,MATCH($C29,$C$4:$C$34,0),0)=FE29,"",FE29)</f>
        <v>9.6590909090909061E-2</v>
      </c>
      <c r="KQ29" s="155" t="str">
        <f>IF(HLOOKUP(VLOOKUP(LEFT(KQ$5,2),'%ICMS'!$B:$K,9,0),$IG$4:$IR$34,MATCH($C29,$C$4:$C$34,0),0)=FF29,"",FF29)</f>
        <v/>
      </c>
      <c r="KR29" s="155" t="str">
        <f>IF(HLOOKUP(VLOOKUP(LEFT(KR$5,2),'%ICMS'!$B:$K,9,0),$IG$4:$IR$34,MATCH($C29,$C$4:$C$34,0),0)=FG29,"",FG29)</f>
        <v/>
      </c>
      <c r="KS29" s="155" t="str">
        <f>IF(HLOOKUP(VLOOKUP(LEFT(KS$5,2),'%ICMS'!$B:$K,9,0),$IG$4:$IR$34,MATCH($C29,$C$4:$C$34,0),0)=FH29,"",FH29)</f>
        <v/>
      </c>
      <c r="KT29" s="155" t="str">
        <f>IF(HLOOKUP(VLOOKUP(LEFT(KT$5,2),'%ICMS'!$B:$K,9,0),$IG$4:$IR$34,MATCH($C29,$C$4:$C$34,0),0)=FI29,"",FI29)</f>
        <v/>
      </c>
      <c r="KU29" s="155" t="str">
        <f>IF(HLOOKUP(VLOOKUP(LEFT(KU$5,2),'%ICMS'!$B:$K,9,0),$IG$4:$IR$34,MATCH($C29,$C$4:$C$34,0),0)=FJ29,"",FJ29)</f>
        <v/>
      </c>
      <c r="KV29" s="155" t="str">
        <f>IF(HLOOKUP(VLOOKUP(LEFT(KV$5,2),'%ICMS'!$B:$K,9,0),$IG$4:$IR$34,MATCH($C29,$C$4:$C$34,0),0)=FK29,"",FK29)</f>
        <v/>
      </c>
      <c r="KW29" s="155">
        <f>IF(HLOOKUP(VLOOKUP(LEFT(KW$5,2),'%ICMS'!$B:$K,9,0),$IG$4:$IR$34,MATCH($C29,$C$4:$C$34,0),0)=FL29,"",FL29)</f>
        <v>0</v>
      </c>
      <c r="KX29" s="155" t="str">
        <f>IF(HLOOKUP(VLOOKUP(LEFT(KX$5,2),'%ICMS'!$B:$K,9,0),$IG$4:$IR$34,MATCH($C29,$C$4:$C$34,0),0)=FM29,"",FM29)</f>
        <v/>
      </c>
      <c r="KY29" s="155" t="str">
        <f>IF(HLOOKUP(VLOOKUP(LEFT(KY$5,2),'%ICMS'!$B:$K,9,0),$IG$4:$IR$34,MATCH($C29,$C$4:$C$34,0),0)=FN29,"",FN29)</f>
        <v/>
      </c>
      <c r="KZ29" s="155" t="str">
        <f>IF(HLOOKUP(VLOOKUP(LEFT(KZ$5,2),'%ICMS'!$B:$K,9,0),$IG$4:$IR$34,MATCH($C29,$C$4:$C$34,0),0)=FO29,"",FO29)</f>
        <v/>
      </c>
      <c r="LA29" s="155" t="str">
        <f>IF(HLOOKUP(VLOOKUP(LEFT(LA$5,2),'%ICMS'!$B:$K,9,0),$IG$4:$IR$34,MATCH($C29,$C$4:$C$34,0),0)=FP29,"",FP29)</f>
        <v/>
      </c>
      <c r="LB29" s="155" t="str">
        <f>IF(HLOOKUP(VLOOKUP(LEFT(LB$5,2),'%ICMS'!$B:$K,9,0),$IG$4:$IR$34,MATCH($C29,$C$4:$C$34,0),0)=FQ29,"",FQ29)</f>
        <v/>
      </c>
      <c r="LC29" s="155" t="str">
        <f>IF(HLOOKUP(VLOOKUP(LEFT(LC$5,2),'%ICMS'!$B:$K,9,0),$IG$4:$IR$34,MATCH($C29,$C$4:$C$34,0),0)=FR29,"",FR29)</f>
        <v/>
      </c>
      <c r="LD29" s="155" t="str">
        <f>IF(HLOOKUP(VLOOKUP(LEFT(LD$5,2),'%ICMS'!$B:$K,9,0),$IG$4:$IR$34,MATCH($C29,$C$4:$C$34,0),0)=FS29,"",FS29)</f>
        <v/>
      </c>
      <c r="LE29" s="155" t="str">
        <f>IF(HLOOKUP(VLOOKUP(LEFT(LE$5,2),'%ICMS'!$B:$K,9,0),$IG$4:$IR$34,MATCH($C29,$C$4:$C$34,0),0)=FT29,"",FT29)</f>
        <v/>
      </c>
      <c r="LF29" s="155" t="str">
        <f>IF(HLOOKUP(VLOOKUP(LEFT(LF$5,2),'%ICMS'!$B:$K,9,0),$IG$4:$IR$34,MATCH($C29,$C$4:$C$34,0),0)=FU29,"",FU29)</f>
        <v/>
      </c>
      <c r="LG29" s="155" t="str">
        <f>IF(HLOOKUP(VLOOKUP(LEFT(LG$5,2),'%ICMS'!$B:$K,9,0),$IG$4:$IR$34,MATCH($C29,$C$4:$C$34,0),0)=FV29,"",FV29)</f>
        <v/>
      </c>
      <c r="LH29" s="155" t="str">
        <f>IF(HLOOKUP(VLOOKUP(LEFT(LH$5,2),'%ICMS'!$B:$K,9,0),$IG$4:$IR$34,MATCH($C29,$C$4:$C$34,0),0)=FW29,"",FW29)</f>
        <v/>
      </c>
      <c r="LI29" s="155" t="str">
        <f>IF(HLOOKUP(VLOOKUP(LEFT(LI$5,2),'%ICMS'!$B:$K,9,0),$IG$4:$IR$34,MATCH($C29,$C$4:$C$34,0),0)=FX29,"",FX29)</f>
        <v/>
      </c>
      <c r="LJ29" s="155" t="str">
        <f>IF(HLOOKUP(VLOOKUP(LEFT(LJ$5,2),'%ICMS'!$B:$K,9,0),$IG$4:$IR$34,MATCH($C29,$C$4:$C$34,0),0)=FY29,"",FY29)</f>
        <v/>
      </c>
      <c r="LK29" s="155" t="str">
        <f>IF(HLOOKUP(VLOOKUP(LEFT(LK$5,2),'%ICMS'!$B:$K,9,0),$IG$4:$IR$34,MATCH($C29,$C$4:$C$34,0),0)=FZ29,"",FZ29)</f>
        <v/>
      </c>
      <c r="LL29" s="155" t="str">
        <f>IF(HLOOKUP(VLOOKUP(LEFT(LL$5,2),'%ICMS'!$B:$K,9,0),$IG$4:$IR$34,MATCH($C29,$C$4:$C$34,0),0)=GA29,"",GA29)</f>
        <v/>
      </c>
      <c r="LM29" s="155" t="str">
        <f>IF(HLOOKUP(VLOOKUP(LEFT(LM$5,2),'%ICMS'!$B:$K,9,0),$IG$4:$IR$34,MATCH($C29,$C$4:$C$34,0),0)=GB29,"",GB29)</f>
        <v/>
      </c>
      <c r="LN29" s="155" t="str">
        <f>IF(HLOOKUP(VLOOKUP(LEFT(LN$5,2),'%ICMS'!$B:$K,9,0),$IG$4:$IR$34,MATCH($C29,$C$4:$C$34,0),0)=GC29,"",GC29)</f>
        <v/>
      </c>
      <c r="LO29" s="155" t="str">
        <f>IFERROR(IF(AND(VLOOKUP(LEFT(LO$5,2),'%ICMS'!$B$2:$I$29,8,0)=AY29,HLOOKUP(AY29,$IG$5:$IO$34,MATCH($C29,$C$5:$C$34,0),0)=GD29),"",GD29),GD29)</f>
        <v/>
      </c>
      <c r="LP29" s="97" t="str">
        <f>IF(VLOOKUP(LEFT($LP$5,2),'%ICMS'!$B$2:$I$29,8,0)=Y29,"",GE29)</f>
        <v/>
      </c>
      <c r="LQ29" s="97" t="str">
        <f>IF(VLOOKUP(LEFT($LQ$5,2),'%ICMS'!$B$2:$I$29,8,0)=Z29,"",GF29)</f>
        <v/>
      </c>
      <c r="LR29" s="97" t="str">
        <f>IF(VLOOKUP(LEFT($LR$5,2),'%ICMS'!$B$2:$I$29,8,0)=AA29,"",GG29)</f>
        <v/>
      </c>
      <c r="LS29" s="97" t="str">
        <f>IF(VLOOKUP(LEFT($LS$5,2),'%ICMS'!$B$2:$I$29,8,0)=AB29,"",GH29)</f>
        <v/>
      </c>
      <c r="LT29" s="97" t="str">
        <f>IF(VLOOKUP(LEFT($LT$5,2),'%ICMS'!$B$2:$I$29,8,0)=AC29,"",GI29)</f>
        <v/>
      </c>
      <c r="LU29" s="97" t="str">
        <f>IF(VLOOKUP(LEFT($LU$5,2),'%ICMS'!$B$2:$I$29,8,0)=AD29,"",GJ29)</f>
        <v/>
      </c>
      <c r="LV29" s="97" t="str">
        <f>IF(VLOOKUP(LEFT($LV$5,2),'%ICMS'!$B$2:$I$29,8,0)=AE29,"",GK29)</f>
        <v/>
      </c>
      <c r="LW29" s="97" t="str">
        <f>IF(VLOOKUP(LEFT($LW$5,2),'%ICMS'!$B$2:$I$29,8,0)=AF29,"",GL29)</f>
        <v/>
      </c>
      <c r="LX29" s="97" t="str">
        <f>IF(VLOOKUP(LEFT($LX$5,2),'%ICMS'!$B$2:$I$29,8,0)=AG29,"",GM29)</f>
        <v/>
      </c>
      <c r="LY29" s="97" t="str">
        <f>IF(VLOOKUP(LEFT($LY$5,2),'%ICMS'!$B$2:$I$29,8,0)=AH29,"",GN29)</f>
        <v/>
      </c>
      <c r="LZ29" s="97" t="str">
        <f>IF(VLOOKUP(LEFT($LZ$5,2),'%ICMS'!$B$2:$I$29,8,0)=AI29,"",GO29)</f>
        <v/>
      </c>
      <c r="MA29" s="97" t="str">
        <f>IF(VLOOKUP(LEFT($MA$5,2),'%ICMS'!$B$2:$I$29,8,0)=AJ29,"",GP29)</f>
        <v/>
      </c>
      <c r="MB29" s="97" t="str">
        <f>IF(VLOOKUP(LEFT($MB$5,2),'%ICMS'!$B$2:$I$29,8,0)=AK29,"",GQ29)</f>
        <v/>
      </c>
      <c r="MC29" s="97" t="str">
        <f>IF(VLOOKUP(LEFT($MC$5,2),'%ICMS'!$B$2:$I$29,8,0)=AL29,"",GR29)</f>
        <v/>
      </c>
      <c r="MD29" s="97" t="str">
        <f>IF(VLOOKUP(LEFT($MD$5,2),'%ICMS'!$B$2:$I$29,8,0)=AM29,"",GS29)</f>
        <v/>
      </c>
      <c r="ME29" s="97" t="str">
        <f>IF(VLOOKUP(LEFT($ME$5,2),'%ICMS'!$B$2:$I$29,8,0)=AN29,"",GT29)</f>
        <v/>
      </c>
      <c r="MF29" s="97" t="str">
        <f>IF(VLOOKUP(LEFT($MF$5,2),'%ICMS'!$B$2:$I$29,8,0)=AO29,"",GU29)</f>
        <v/>
      </c>
      <c r="MG29" s="97" t="str">
        <f>IF(VLOOKUP(LEFT($MG$5,2),'%ICMS'!$B$2:$I$29,8,0)=AP29,"",GV29)</f>
        <v/>
      </c>
      <c r="MH29" s="97" t="str">
        <f>IF(VLOOKUP(LEFT($MH$5,2),'%ICMS'!$B$2:$I$29,8,0)=AQ29,"",GW29)</f>
        <v/>
      </c>
      <c r="MI29" s="97" t="str">
        <f>IF(VLOOKUP(LEFT($MI$5,2),'%ICMS'!$B$2:$I$29,8,0)=AR29,"",GX29)</f>
        <v/>
      </c>
      <c r="MJ29" s="97" t="str">
        <f>IF(VLOOKUP(LEFT($MJ$5,2),'%ICMS'!$B$2:$I$29,8,0)=AS29,"",GY29)</f>
        <v/>
      </c>
      <c r="MK29" s="97" t="str">
        <f>IF(VLOOKUP(LEFT($MK$5,2),'%ICMS'!$B$2:$I$29,8,0)=AT29,"",GZ29)</f>
        <v/>
      </c>
      <c r="ML29" s="97" t="str">
        <f>IF(VLOOKUP(LEFT($ML$5,2),'%ICMS'!$B$2:$I$29,8,0)=AU29,"",HA29)</f>
        <v/>
      </c>
      <c r="MM29" s="97" t="str">
        <f>IF(VLOOKUP(LEFT($MM$5,2),'%ICMS'!$B$2:$I$29,8,0)=AV29,"",HB29)</f>
        <v/>
      </c>
      <c r="MN29" s="97" t="str">
        <f>IF(VLOOKUP(LEFT($MN$5,2),'%ICMS'!$B$2:$I$29,8,0)=AW29,"",HC29)</f>
        <v/>
      </c>
      <c r="MO29" s="97" t="str">
        <f>IF(VLOOKUP(LEFT($MO$5,2),'%ICMS'!$B$2:$I$29,8,0)=AX29,"",HD29)</f>
        <v/>
      </c>
      <c r="MP29" s="97" t="str">
        <f>IF(VLOOKUP(LEFT($MP$5,2),'%ICMS'!$B$2:$I$29,8,0)=AY29,"",HE29)</f>
        <v/>
      </c>
      <c r="MQ29" s="97" t="str">
        <f>IF(VLOOKUP(LEFT($MQ$5,2),'%ICMS'!$B$2:$I$29,8,0)=Y29,"",HF29)</f>
        <v/>
      </c>
      <c r="MR29" s="97" t="str">
        <f>IF(VLOOKUP(LEFT($MR$5,2),'%ICMS'!$B$2:$I$29,8,0)=Z29,"",HG29)</f>
        <v/>
      </c>
      <c r="MS29" s="97" t="str">
        <f>IF(VLOOKUP(LEFT($MS$5,2),'%ICMS'!$B$2:$I$29,8,0)=AA29,"",HH29)</f>
        <v/>
      </c>
      <c r="MT29" s="97" t="str">
        <f>IF(VLOOKUP(LEFT($MT$5,2),'%ICMS'!$B$2:$I$29,8,0)=AB29,"",HI29)</f>
        <v/>
      </c>
      <c r="MU29" s="97" t="str">
        <f>IF(VLOOKUP(LEFT($MU$5,2),'%ICMS'!$B$2:$I$29,8,0)=AC29,"",HJ29)</f>
        <v/>
      </c>
      <c r="MV29" s="97" t="str">
        <f>IF(VLOOKUP(LEFT($MV$5,2),'%ICMS'!$B$2:$I$29,8,0)=AD29,"",HK29)</f>
        <v/>
      </c>
      <c r="MW29" s="97" t="str">
        <f>IF(VLOOKUP(LEFT($MW$5,2),'%ICMS'!$B$2:$I$29,8,0)=AE29,"",HL29)</f>
        <v/>
      </c>
      <c r="MX29" s="97" t="str">
        <f>IF(VLOOKUP(LEFT($MX$5,2),'%ICMS'!$B$2:$I$29,8,0)=AF29,"",HM29)</f>
        <v/>
      </c>
      <c r="MY29" s="97" t="str">
        <f>IF(VLOOKUP(LEFT($MY$5,2),'%ICMS'!$B$2:$I$29,8,0)=AG29,"",HN29)</f>
        <v/>
      </c>
      <c r="MZ29" s="97" t="str">
        <f>IF(VLOOKUP(LEFT($MZ$5,2),'%ICMS'!$B$2:$I$29,8,0)=AH29,"",HO29)</f>
        <v/>
      </c>
      <c r="NA29" s="97" t="str">
        <f>IF(VLOOKUP(LEFT($NA$5,2),'%ICMS'!$B$2:$I$29,8,0)=AI29,"",HP29)</f>
        <v/>
      </c>
      <c r="NB29" s="97" t="str">
        <f>IF(VLOOKUP(LEFT($NB$5,2),'%ICMS'!$B$2:$I$29,8,0)=AJ29,"",HQ29)</f>
        <v/>
      </c>
      <c r="NC29" s="97" t="str">
        <f>IF(VLOOKUP(LEFT($NC$5,2),'%ICMS'!$B$2:$I$29,8,0)=AK29,"",HR29)</f>
        <v/>
      </c>
      <c r="ND29" s="97" t="str">
        <f>IF(VLOOKUP(LEFT($ND$5,2),'%ICMS'!$B$2:$I$29,8,0)=AL29,"",HS29)</f>
        <v/>
      </c>
      <c r="NE29" s="97" t="str">
        <f>IF(VLOOKUP(LEFT($NE$5,2),'%ICMS'!$B$2:$I$29,8,0)=AM29,"",HT29)</f>
        <v/>
      </c>
      <c r="NF29" s="97" t="str">
        <f>IF(VLOOKUP(LEFT($NF$5,2),'%ICMS'!$B$2:$I$29,8,0)=AN29,"",HU29)</f>
        <v/>
      </c>
      <c r="NG29" s="97" t="str">
        <f>IF(VLOOKUP(LEFT($NG$5,2),'%ICMS'!$B$2:$I$29,8,0)=AO29,"",HV29)</f>
        <v/>
      </c>
      <c r="NH29" s="97" t="str">
        <f>IF(VLOOKUP(LEFT($NH$5,2),'%ICMS'!$B$2:$I$29,8,0)=AP29,"",HW29)</f>
        <v/>
      </c>
      <c r="NI29" s="97" t="str">
        <f>IF(VLOOKUP(LEFT($NI$5,2),'%ICMS'!$B$2:$I$29,8,0)=AQ29,"",HX29)</f>
        <v/>
      </c>
      <c r="NJ29" s="97" t="str">
        <f>IF(VLOOKUP(LEFT($NJ$5,2),'%ICMS'!$B$2:$I$29,8,0)=AR29,"",HY29)</f>
        <v/>
      </c>
      <c r="NK29" s="97" t="str">
        <f>IF(VLOOKUP(LEFT($NK$5,2),'%ICMS'!$B$2:$I$29,8,0)=AS29,"",HZ29)</f>
        <v/>
      </c>
      <c r="NL29" s="97" t="str">
        <f>IF(VLOOKUP(LEFT($NL$5,2),'%ICMS'!$B$2:$I$29,8,0)=AT29,"",IA29)</f>
        <v/>
      </c>
      <c r="NM29" s="97" t="str">
        <f>IF(VLOOKUP(LEFT($NM$5,2),'%ICMS'!$B$2:$I$29,8,0)=AU29,"",IB29)</f>
        <v/>
      </c>
      <c r="NN29" s="97" t="str">
        <f>IF(VLOOKUP(LEFT($NN$5,2),'%ICMS'!$B$2:$I$29,8,0)=AV29,"",IC29)</f>
        <v/>
      </c>
      <c r="NO29" s="97" t="str">
        <f>IF(FB29="PMPF",U29,IF(VLOOKUP(LEFT($NO$5,2),'%ICMS'!$B$2:$I$29,8,0)=AW29,"",ID29))</f>
        <v/>
      </c>
      <c r="NP29" s="97" t="str">
        <f>IF(VLOOKUP(LEFT($NP$5,2),'%ICMS'!$B$2:$I$29,8,0)=AX29,"",IE29)</f>
        <v/>
      </c>
      <c r="NQ29" s="97" t="str">
        <f>IF(VLOOKUP(LEFT($NQ$5,2),'%ICMS'!$B$2:$I$29,8,0)=AY29,"",IF29)</f>
        <v/>
      </c>
      <c r="NT29" s="153">
        <v>0.08</v>
      </c>
      <c r="NU29" s="97">
        <f t="shared" si="18"/>
        <v>71.602624748451277</v>
      </c>
      <c r="NV29" s="97">
        <f t="shared" si="19"/>
        <v>71.602616455776683</v>
      </c>
      <c r="NW29" s="97">
        <f t="shared" si="20"/>
        <v>71.602602045187211</v>
      </c>
      <c r="NX29" s="97">
        <f t="shared" si="21"/>
        <v>71.602602045187211</v>
      </c>
      <c r="NY29" s="97">
        <f t="shared" si="22"/>
        <v>71.602616455776683</v>
      </c>
      <c r="NZ29" s="97">
        <f t="shared" si="23"/>
        <v>71.602602045187211</v>
      </c>
      <c r="OA29" s="97">
        <f t="shared" si="24"/>
        <v>71.602616016426623</v>
      </c>
      <c r="OB29" s="97">
        <f t="shared" si="25"/>
        <v>71.602616016426623</v>
      </c>
      <c r="OC29" s="97">
        <f t="shared" si="26"/>
        <v>77.790505899552002</v>
      </c>
      <c r="OD29" s="97">
        <f t="shared" si="27"/>
        <v>71.602597679174892</v>
      </c>
      <c r="OE29" s="97">
        <f t="shared" si="28"/>
        <v>71.602602045187211</v>
      </c>
      <c r="OF29" s="97">
        <f t="shared" si="29"/>
        <v>71.602616016426623</v>
      </c>
      <c r="OG29" s="97">
        <f t="shared" si="30"/>
        <v>71.602616016426623</v>
      </c>
      <c r="OH29" s="97">
        <f t="shared" si="31"/>
        <v>71.602624748451277</v>
      </c>
      <c r="OI29" s="97">
        <f t="shared" si="32"/>
        <v>71.602602045187211</v>
      </c>
      <c r="OJ29" s="97">
        <f t="shared" si="33"/>
        <v>71.602616455776683</v>
      </c>
      <c r="OK29" s="97">
        <f t="shared" si="34"/>
        <v>71.602634790279609</v>
      </c>
      <c r="OL29" s="97">
        <f t="shared" si="35"/>
        <v>71.602625171500932</v>
      </c>
      <c r="OM29" s="97">
        <f t="shared" si="36"/>
        <v>71.602598552377358</v>
      </c>
      <c r="ON29" s="97">
        <f t="shared" si="37"/>
        <v>71.602602045187211</v>
      </c>
      <c r="OO29" s="97">
        <f t="shared" si="38"/>
        <v>71.602625171500932</v>
      </c>
      <c r="OP29" s="97">
        <f t="shared" si="39"/>
        <v>71.602602045187211</v>
      </c>
      <c r="OQ29" s="97">
        <f t="shared" si="40"/>
        <v>71.602616016426623</v>
      </c>
      <c r="OR29" s="97">
        <f t="shared" si="41"/>
        <v>71.602616016426623</v>
      </c>
      <c r="OS29" s="97">
        <f t="shared" si="42"/>
        <v>71.602602045187211</v>
      </c>
      <c r="OT29" s="97">
        <f t="shared" si="43"/>
        <v>71.602602045187211</v>
      </c>
      <c r="OU29" s="97">
        <f t="shared" si="44"/>
        <v>71.602602045187211</v>
      </c>
      <c r="OV29" s="97">
        <f t="shared" si="104"/>
        <v>0</v>
      </c>
      <c r="OW29" s="97">
        <f t="shared" si="45"/>
        <v>0</v>
      </c>
      <c r="OX29" s="97">
        <f t="shared" si="46"/>
        <v>0</v>
      </c>
      <c r="OY29" s="97">
        <f t="shared" si="47"/>
        <v>0</v>
      </c>
      <c r="OZ29" s="97">
        <f t="shared" si="48"/>
        <v>0</v>
      </c>
      <c r="PA29" s="97">
        <f t="shared" si="49"/>
        <v>0</v>
      </c>
      <c r="PB29" s="97">
        <f t="shared" si="50"/>
        <v>0</v>
      </c>
      <c r="PC29" s="97">
        <f t="shared" si="51"/>
        <v>0</v>
      </c>
      <c r="PD29" s="97">
        <f t="shared" si="52"/>
        <v>0</v>
      </c>
      <c r="PE29" s="97">
        <f t="shared" si="53"/>
        <v>0</v>
      </c>
      <c r="PF29" s="97">
        <f t="shared" si="54"/>
        <v>0</v>
      </c>
      <c r="PG29" s="97">
        <f t="shared" si="55"/>
        <v>0</v>
      </c>
      <c r="PH29" s="97">
        <f t="shared" si="56"/>
        <v>0</v>
      </c>
      <c r="PI29" s="97">
        <f t="shared" si="57"/>
        <v>0</v>
      </c>
      <c r="PJ29" s="97">
        <f t="shared" si="58"/>
        <v>0</v>
      </c>
      <c r="PK29" s="97">
        <f t="shared" si="59"/>
        <v>0</v>
      </c>
      <c r="PL29" s="97">
        <f t="shared" si="60"/>
        <v>0</v>
      </c>
      <c r="PM29" s="97">
        <f t="shared" si="61"/>
        <v>0</v>
      </c>
      <c r="PN29" s="97">
        <f t="shared" si="62"/>
        <v>0</v>
      </c>
      <c r="PO29" s="97">
        <f t="shared" si="63"/>
        <v>0</v>
      </c>
      <c r="PP29" s="97">
        <f t="shared" si="64"/>
        <v>0</v>
      </c>
      <c r="PQ29" s="97">
        <f t="shared" si="65"/>
        <v>0</v>
      </c>
      <c r="PR29" s="97">
        <f t="shared" si="66"/>
        <v>0</v>
      </c>
      <c r="PS29" s="97">
        <f t="shared" si="67"/>
        <v>0</v>
      </c>
      <c r="PT29" s="97">
        <f t="shared" si="68"/>
        <v>0</v>
      </c>
      <c r="PU29" s="97">
        <f t="shared" si="69"/>
        <v>0</v>
      </c>
      <c r="PV29" s="97">
        <f t="shared" si="70"/>
        <v>0</v>
      </c>
      <c r="PW29" s="97">
        <f t="shared" si="71"/>
        <v>0</v>
      </c>
      <c r="PX29" s="97">
        <f t="shared" si="72"/>
        <v>0</v>
      </c>
      <c r="PY29" s="97">
        <f t="shared" si="73"/>
        <v>0</v>
      </c>
      <c r="PZ29" s="97">
        <f t="shared" si="74"/>
        <v>0</v>
      </c>
      <c r="QA29" s="97">
        <f t="shared" si="75"/>
        <v>0</v>
      </c>
      <c r="QB29" s="97">
        <f t="shared" si="76"/>
        <v>0</v>
      </c>
      <c r="QC29" s="97">
        <f t="shared" si="77"/>
        <v>0</v>
      </c>
      <c r="QD29" s="97">
        <f t="shared" si="78"/>
        <v>0</v>
      </c>
      <c r="QE29" s="97">
        <f t="shared" si="79"/>
        <v>0</v>
      </c>
      <c r="QF29" s="97">
        <f t="shared" si="80"/>
        <v>0</v>
      </c>
      <c r="QG29" s="97">
        <f t="shared" si="81"/>
        <v>0</v>
      </c>
      <c r="QH29" s="97">
        <f t="shared" si="82"/>
        <v>0</v>
      </c>
      <c r="QI29" s="97">
        <f t="shared" si="83"/>
        <v>0</v>
      </c>
      <c r="QJ29" s="97">
        <f t="shared" si="84"/>
        <v>0</v>
      </c>
      <c r="QK29" s="97">
        <f t="shared" si="85"/>
        <v>0</v>
      </c>
      <c r="QL29" s="97">
        <f t="shared" si="86"/>
        <v>0</v>
      </c>
      <c r="QM29" s="97">
        <f t="shared" si="87"/>
        <v>0</v>
      </c>
      <c r="QN29" s="97">
        <f t="shared" si="88"/>
        <v>0</v>
      </c>
      <c r="QO29" s="97">
        <f t="shared" si="89"/>
        <v>0</v>
      </c>
      <c r="QP29" s="97">
        <f t="shared" si="90"/>
        <v>0</v>
      </c>
      <c r="QQ29" s="97">
        <f t="shared" si="91"/>
        <v>0</v>
      </c>
      <c r="QR29" s="97">
        <f t="shared" si="92"/>
        <v>0</v>
      </c>
      <c r="QS29" s="97">
        <f t="shared" si="93"/>
        <v>0</v>
      </c>
      <c r="QT29" s="97">
        <f t="shared" si="94"/>
        <v>0</v>
      </c>
      <c r="QU29" s="97">
        <f t="shared" si="95"/>
        <v>0</v>
      </c>
      <c r="QV29" s="97">
        <f t="shared" si="96"/>
        <v>0</v>
      </c>
      <c r="QW29" s="97">
        <f t="shared" si="97"/>
        <v>0</v>
      </c>
      <c r="QX29" s="97">
        <f t="shared" si="105"/>
        <v>71.602624748451277</v>
      </c>
      <c r="QY29" s="97">
        <f t="shared" si="232"/>
        <v>71.602616455776683</v>
      </c>
      <c r="QZ29" s="97">
        <f t="shared" si="233"/>
        <v>71.602602045187211</v>
      </c>
      <c r="RA29" s="97">
        <f t="shared" si="234"/>
        <v>71.602602045187211</v>
      </c>
      <c r="RB29" s="97">
        <f t="shared" si="235"/>
        <v>71.602616455776683</v>
      </c>
      <c r="RC29" s="97">
        <f t="shared" si="236"/>
        <v>71.602602045187211</v>
      </c>
      <c r="RD29" s="97">
        <f t="shared" si="237"/>
        <v>71.602616016426623</v>
      </c>
      <c r="RE29" s="97">
        <f t="shared" si="238"/>
        <v>71.602616016426623</v>
      </c>
      <c r="RF29" s="97">
        <f t="shared" si="239"/>
        <v>77.790505899552002</v>
      </c>
      <c r="RG29" s="97">
        <f t="shared" si="240"/>
        <v>71.602597679174892</v>
      </c>
      <c r="RH29" s="97">
        <f t="shared" si="241"/>
        <v>71.602602045187211</v>
      </c>
      <c r="RI29" s="97">
        <f t="shared" si="242"/>
        <v>71.602616016426623</v>
      </c>
      <c r="RJ29" s="97">
        <f t="shared" si="243"/>
        <v>71.602616016426623</v>
      </c>
      <c r="RK29" s="97">
        <f t="shared" si="244"/>
        <v>71.602624748451277</v>
      </c>
      <c r="RL29" s="97">
        <f t="shared" si="245"/>
        <v>71.602602045187211</v>
      </c>
      <c r="RM29" s="97">
        <f t="shared" si="246"/>
        <v>71.602616455776683</v>
      </c>
      <c r="RN29" s="97">
        <f t="shared" si="247"/>
        <v>71.602634790279609</v>
      </c>
      <c r="RO29" s="97">
        <f t="shared" si="248"/>
        <v>71.602625171500932</v>
      </c>
      <c r="RP29" s="97">
        <f t="shared" si="249"/>
        <v>71.602598552377358</v>
      </c>
      <c r="RQ29" s="97">
        <f t="shared" si="250"/>
        <v>71.602602045187211</v>
      </c>
      <c r="RR29" s="97">
        <f t="shared" si="251"/>
        <v>71.602625171500932</v>
      </c>
      <c r="RS29" s="97">
        <f t="shared" si="252"/>
        <v>71.602602045187211</v>
      </c>
      <c r="RT29" s="97">
        <f t="shared" si="226"/>
        <v>71.602616016426623</v>
      </c>
      <c r="RU29" s="97">
        <f t="shared" si="227"/>
        <v>71.602616016426623</v>
      </c>
      <c r="RV29" s="97">
        <f t="shared" si="228"/>
        <v>71.602602045187211</v>
      </c>
      <c r="RW29" s="97">
        <f t="shared" si="229"/>
        <v>71.602602045187211</v>
      </c>
      <c r="RX29" s="97">
        <f t="shared" si="230"/>
        <v>71.602602045187211</v>
      </c>
      <c r="RY29" s="97">
        <f t="shared" si="106"/>
        <v>68.489467150692519</v>
      </c>
      <c r="RZ29" s="97">
        <f t="shared" si="107"/>
        <v>68.489459218568996</v>
      </c>
      <c r="SA29" s="97">
        <f t="shared" si="108"/>
        <v>68.4894454345269</v>
      </c>
      <c r="SB29" s="97">
        <f t="shared" si="109"/>
        <v>68.4894454345269</v>
      </c>
      <c r="SC29" s="97">
        <f t="shared" si="110"/>
        <v>68.489459218568996</v>
      </c>
      <c r="SD29" s="97">
        <f t="shared" si="111"/>
        <v>68.4894454345269</v>
      </c>
      <c r="SE29" s="97">
        <f t="shared" si="112"/>
        <v>68.489458798321124</v>
      </c>
      <c r="SF29" s="97">
        <f t="shared" si="113"/>
        <v>68.489458798321124</v>
      </c>
      <c r="SG29" s="97">
        <f t="shared" si="114"/>
        <v>68.489467150692519</v>
      </c>
      <c r="SH29" s="97">
        <f t="shared" si="115"/>
        <v>68.489441258341202</v>
      </c>
      <c r="SI29" s="97">
        <f t="shared" si="116"/>
        <v>68.4894454345269</v>
      </c>
      <c r="SJ29" s="97">
        <f t="shared" si="117"/>
        <v>68.489458798321124</v>
      </c>
      <c r="SK29" s="97">
        <f t="shared" si="118"/>
        <v>68.489458798321124</v>
      </c>
      <c r="SL29" s="97">
        <f t="shared" si="119"/>
        <v>68.489467150692519</v>
      </c>
      <c r="SM29" s="97">
        <f t="shared" si="120"/>
        <v>68.4894454345269</v>
      </c>
      <c r="SN29" s="97">
        <f t="shared" si="121"/>
        <v>68.489459218568996</v>
      </c>
      <c r="SO29" s="97">
        <f t="shared" si="122"/>
        <v>68.489476755919625</v>
      </c>
      <c r="SP29" s="97">
        <f t="shared" si="123"/>
        <v>68.489467555348725</v>
      </c>
      <c r="SQ29" s="97">
        <f t="shared" si="124"/>
        <v>68.489442093578347</v>
      </c>
      <c r="SR29" s="97">
        <f t="shared" si="125"/>
        <v>68.4894454345269</v>
      </c>
      <c r="SS29" s="97">
        <f t="shared" si="126"/>
        <v>68.489467555348725</v>
      </c>
      <c r="ST29" s="97">
        <f t="shared" si="127"/>
        <v>68.4894454345269</v>
      </c>
      <c r="SU29" s="97">
        <f t="shared" si="128"/>
        <v>68.489458798321124</v>
      </c>
      <c r="SV29" s="97">
        <f t="shared" si="129"/>
        <v>68.489458798321124</v>
      </c>
      <c r="SW29" s="97">
        <f t="shared" si="130"/>
        <v>68.4894454345269</v>
      </c>
      <c r="SX29" s="97">
        <f t="shared" si="131"/>
        <v>68.4894454345269</v>
      </c>
      <c r="SY29" s="97">
        <f t="shared" si="132"/>
        <v>68.4894454345269</v>
      </c>
    </row>
    <row r="30" spans="1:519" s="112" customFormat="1" ht="15" customHeight="1" x14ac:dyDescent="0.2">
      <c r="A30" s="16" t="s">
        <v>99</v>
      </c>
      <c r="B30" s="16" t="s">
        <v>36</v>
      </c>
      <c r="C30" s="18">
        <v>100193009</v>
      </c>
      <c r="D30" s="17" t="s">
        <v>2</v>
      </c>
      <c r="E30" s="18" t="s">
        <v>172</v>
      </c>
      <c r="F30" s="148" t="s">
        <v>66</v>
      </c>
      <c r="G30" s="18">
        <v>60</v>
      </c>
      <c r="H30" s="18" t="s">
        <v>38</v>
      </c>
      <c r="I30" s="148" t="s">
        <v>124</v>
      </c>
      <c r="J30" s="18" t="s">
        <v>110</v>
      </c>
      <c r="K30" s="149" t="s">
        <v>108</v>
      </c>
      <c r="L30" s="18" t="s">
        <v>62</v>
      </c>
      <c r="M30" s="18" t="s">
        <v>19</v>
      </c>
      <c r="N30" s="150" t="s">
        <v>65</v>
      </c>
      <c r="O30" s="150" t="s">
        <v>136</v>
      </c>
      <c r="P30" s="150">
        <v>5</v>
      </c>
      <c r="Q30" s="150" t="s">
        <v>34</v>
      </c>
      <c r="R30" s="150" t="s">
        <v>21</v>
      </c>
      <c r="S30" s="151">
        <v>0</v>
      </c>
      <c r="T30" s="152">
        <v>0</v>
      </c>
      <c r="U30" s="169" t="s">
        <v>369</v>
      </c>
      <c r="V30" s="153">
        <v>0.42109999999999997</v>
      </c>
      <c r="W30" s="153">
        <v>0</v>
      </c>
      <c r="X30" s="153"/>
      <c r="Y30" s="153">
        <v>0.19</v>
      </c>
      <c r="Z30" s="153">
        <v>0.20499999999999999</v>
      </c>
      <c r="AA30" s="153">
        <v>0.2</v>
      </c>
      <c r="AB30" s="153">
        <v>0.18</v>
      </c>
      <c r="AC30" s="153">
        <v>0.20499999999999999</v>
      </c>
      <c r="AD30" s="153">
        <v>0.2</v>
      </c>
      <c r="AE30" s="153">
        <v>0.17</v>
      </c>
      <c r="AF30" s="153">
        <v>0.17</v>
      </c>
      <c r="AG30" s="153">
        <v>0.19</v>
      </c>
      <c r="AH30" s="153">
        <v>0.23</v>
      </c>
      <c r="AI30" s="153">
        <v>0.18</v>
      </c>
      <c r="AJ30" s="153">
        <v>0.17</v>
      </c>
      <c r="AK30" s="153">
        <v>0.17</v>
      </c>
      <c r="AL30" s="153">
        <v>0.19</v>
      </c>
      <c r="AM30" s="153">
        <v>0.2</v>
      </c>
      <c r="AN30" s="153">
        <v>0.20499999999999999</v>
      </c>
      <c r="AO30" s="153">
        <v>0.22500000000000001</v>
      </c>
      <c r="AP30" s="153">
        <v>0.19500000000000001</v>
      </c>
      <c r="AQ30" s="153">
        <v>0.22</v>
      </c>
      <c r="AR30" s="153">
        <v>0.2</v>
      </c>
      <c r="AS30" s="153">
        <v>0.19500000000000001</v>
      </c>
      <c r="AT30" s="153">
        <v>0.2</v>
      </c>
      <c r="AU30" s="153">
        <v>0.17</v>
      </c>
      <c r="AV30" s="153">
        <v>0.17</v>
      </c>
      <c r="AW30" s="153">
        <v>0.2</v>
      </c>
      <c r="AX30" s="153">
        <v>0.18</v>
      </c>
      <c r="AY30" s="153">
        <v>0.2</v>
      </c>
      <c r="AZ30" s="153">
        <v>0.12</v>
      </c>
      <c r="BA30" s="153">
        <v>0.12</v>
      </c>
      <c r="BB30" s="153">
        <v>0.12</v>
      </c>
      <c r="BC30" s="153">
        <v>0.12</v>
      </c>
      <c r="BD30" s="153">
        <v>0.12</v>
      </c>
      <c r="BE30" s="153">
        <v>0.12</v>
      </c>
      <c r="BF30" s="153">
        <v>0.12</v>
      </c>
      <c r="BG30" s="153">
        <v>0.12</v>
      </c>
      <c r="BH30" s="153">
        <v>0.19</v>
      </c>
      <c r="BI30" s="153">
        <v>0.12</v>
      </c>
      <c r="BJ30" s="153">
        <v>0.12</v>
      </c>
      <c r="BK30" s="153">
        <v>0.12</v>
      </c>
      <c r="BL30" s="153">
        <v>0.12</v>
      </c>
      <c r="BM30" s="153">
        <v>0.12</v>
      </c>
      <c r="BN30" s="153">
        <v>0.12</v>
      </c>
      <c r="BO30" s="153">
        <v>0.12</v>
      </c>
      <c r="BP30" s="153">
        <v>0.12</v>
      </c>
      <c r="BQ30" s="153">
        <v>0.12</v>
      </c>
      <c r="BR30" s="153">
        <v>0.12</v>
      </c>
      <c r="BS30" s="153">
        <v>0.12</v>
      </c>
      <c r="BT30" s="153">
        <v>0.12</v>
      </c>
      <c r="BU30" s="153">
        <v>0.12</v>
      </c>
      <c r="BV30" s="153">
        <v>0.12</v>
      </c>
      <c r="BW30" s="153">
        <v>0.12</v>
      </c>
      <c r="BX30" s="153">
        <v>0.12</v>
      </c>
      <c r="BY30" s="153">
        <v>0.12</v>
      </c>
      <c r="BZ30" s="153">
        <v>0.12</v>
      </c>
      <c r="CA30" s="153" t="s">
        <v>369</v>
      </c>
      <c r="CB30" s="153" t="s">
        <v>369</v>
      </c>
      <c r="CC30" s="153" t="s">
        <v>369</v>
      </c>
      <c r="CD30" s="153" t="s">
        <v>369</v>
      </c>
      <c r="CE30" s="154" t="s">
        <v>369</v>
      </c>
      <c r="CF30" s="153" t="s">
        <v>369</v>
      </c>
      <c r="CG30" s="153" t="s">
        <v>369</v>
      </c>
      <c r="CH30" s="153" t="s">
        <v>369</v>
      </c>
      <c r="CI30" s="153" t="s">
        <v>369</v>
      </c>
      <c r="CJ30" s="153" t="s">
        <v>369</v>
      </c>
      <c r="CK30" s="153" t="s">
        <v>369</v>
      </c>
      <c r="CL30" s="153" t="s">
        <v>369</v>
      </c>
      <c r="CM30" s="154" t="s">
        <v>369</v>
      </c>
      <c r="CN30" s="153" t="s">
        <v>369</v>
      </c>
      <c r="CO30" s="153" t="s">
        <v>369</v>
      </c>
      <c r="CP30" s="154" t="s">
        <v>369</v>
      </c>
      <c r="CQ30" s="153" t="s">
        <v>369</v>
      </c>
      <c r="CR30" s="153" t="s">
        <v>369</v>
      </c>
      <c r="CS30" s="153" t="s">
        <v>369</v>
      </c>
      <c r="CT30" s="153" t="s">
        <v>369</v>
      </c>
      <c r="CU30" s="153" t="s">
        <v>369</v>
      </c>
      <c r="CV30" s="153" t="s">
        <v>369</v>
      </c>
      <c r="CW30" s="153" t="s">
        <v>369</v>
      </c>
      <c r="CX30" s="153" t="s">
        <v>369</v>
      </c>
      <c r="CY30" s="153" t="s">
        <v>369</v>
      </c>
      <c r="CZ30" s="153" t="s">
        <v>369</v>
      </c>
      <c r="DA30" s="153" t="s">
        <v>369</v>
      </c>
      <c r="DB30" s="153" t="s">
        <v>369</v>
      </c>
      <c r="DC30" s="153" t="s">
        <v>369</v>
      </c>
      <c r="DD30" s="153" t="s">
        <v>369</v>
      </c>
      <c r="DE30" s="153" t="s">
        <v>369</v>
      </c>
      <c r="DF30" s="153" t="s">
        <v>369</v>
      </c>
      <c r="DG30" s="153" t="s">
        <v>369</v>
      </c>
      <c r="DH30" s="153" t="s">
        <v>369</v>
      </c>
      <c r="DI30" s="153" t="s">
        <v>369</v>
      </c>
      <c r="DJ30" s="153" t="s">
        <v>369</v>
      </c>
      <c r="DK30" s="153" t="s">
        <v>369</v>
      </c>
      <c r="DL30" s="153" t="s">
        <v>369</v>
      </c>
      <c r="DM30" s="153" t="s">
        <v>369</v>
      </c>
      <c r="DN30" s="153" t="s">
        <v>369</v>
      </c>
      <c r="DO30" s="153" t="s">
        <v>369</v>
      </c>
      <c r="DP30" s="153" t="s">
        <v>369</v>
      </c>
      <c r="DQ30" s="153" t="s">
        <v>369</v>
      </c>
      <c r="DR30" s="153" t="s">
        <v>369</v>
      </c>
      <c r="DS30" s="153" t="s">
        <v>369</v>
      </c>
      <c r="DT30" s="153" t="s">
        <v>369</v>
      </c>
      <c r="DU30" s="153" t="s">
        <v>369</v>
      </c>
      <c r="DV30" s="153" t="s">
        <v>369</v>
      </c>
      <c r="DW30" s="153" t="s">
        <v>369</v>
      </c>
      <c r="DX30" s="153" t="s">
        <v>369</v>
      </c>
      <c r="DY30" s="153" t="s">
        <v>369</v>
      </c>
      <c r="DZ30" s="153" t="s">
        <v>369</v>
      </c>
      <c r="EA30" s="153" t="s">
        <v>369</v>
      </c>
      <c r="EB30" s="153" t="s">
        <v>369</v>
      </c>
      <c r="EC30" s="153" t="str">
        <f t="shared" si="0"/>
        <v>N/A</v>
      </c>
      <c r="ED30" s="153" t="str">
        <f t="shared" si="1"/>
        <v>N/A</v>
      </c>
      <c r="EE30" s="153" t="str">
        <f t="shared" si="2"/>
        <v>N/A</v>
      </c>
      <c r="EF30" s="153" t="str">
        <f t="shared" si="3"/>
        <v>N/A</v>
      </c>
      <c r="EG30" s="153" t="str">
        <f t="shared" si="4"/>
        <v>N/A</v>
      </c>
      <c r="EH30" s="153" t="str">
        <f t="shared" si="5"/>
        <v>N/A</v>
      </c>
      <c r="EI30" s="153" t="str">
        <f t="shared" si="6"/>
        <v>N/A</v>
      </c>
      <c r="EJ30" s="153" t="str">
        <f t="shared" si="7"/>
        <v>N/A</v>
      </c>
      <c r="EK30" s="153" t="str">
        <f t="shared" si="8"/>
        <v>N/A</v>
      </c>
      <c r="EL30" s="153" t="str">
        <f t="shared" si="9"/>
        <v>N/A</v>
      </c>
      <c r="EM30" s="153" t="str">
        <f t="shared" si="10"/>
        <v>N/A</v>
      </c>
      <c r="EN30" s="153" t="str">
        <f t="shared" si="11"/>
        <v>N/A</v>
      </c>
      <c r="EO30" s="153" t="str">
        <f t="shared" si="12"/>
        <v>N/A</v>
      </c>
      <c r="EP30" s="153" t="str">
        <f t="shared" si="133"/>
        <v>N/A</v>
      </c>
      <c r="EQ30" s="153" t="str">
        <f t="shared" si="134"/>
        <v>N/A</v>
      </c>
      <c r="ER30" s="153" t="str">
        <f t="shared" si="495"/>
        <v>N/A</v>
      </c>
      <c r="ES30" s="153" t="str">
        <f t="shared" si="135"/>
        <v>N/A</v>
      </c>
      <c r="ET30" s="153" t="str">
        <f t="shared" si="136"/>
        <v>N/A</v>
      </c>
      <c r="EU30" s="153" t="str">
        <f t="shared" si="137"/>
        <v>N/A</v>
      </c>
      <c r="EV30" s="153" t="str">
        <f t="shared" si="138"/>
        <v>N/A</v>
      </c>
      <c r="EW30" s="153" t="str">
        <f t="shared" si="139"/>
        <v>N/A</v>
      </c>
      <c r="EX30" s="153" t="str">
        <f t="shared" si="140"/>
        <v>N/A</v>
      </c>
      <c r="EY30" s="153" t="str">
        <f t="shared" si="141"/>
        <v>N/A</v>
      </c>
      <c r="EZ30" s="153" t="str">
        <f t="shared" si="142"/>
        <v>N/A</v>
      </c>
      <c r="FA30" s="153" t="str">
        <f t="shared" si="143"/>
        <v>N/A</v>
      </c>
      <c r="FB30" s="153" t="str">
        <f t="shared" si="144"/>
        <v>N/A</v>
      </c>
      <c r="FC30" s="153" t="str">
        <f t="shared" si="145"/>
        <v>N/A</v>
      </c>
      <c r="FD30" s="155">
        <f t="shared" si="146"/>
        <v>7.9545454545454475E-2</v>
      </c>
      <c r="FE30" s="155">
        <f t="shared" si="147"/>
        <v>9.6590909090909061E-2</v>
      </c>
      <c r="FF30" s="155">
        <f t="shared" si="148"/>
        <v>9.0909090909090828E-2</v>
      </c>
      <c r="FG30" s="155">
        <f t="shared" si="149"/>
        <v>6.8181818181818121E-2</v>
      </c>
      <c r="FH30" s="155">
        <f t="shared" si="150"/>
        <v>9.6590909090909061E-2</v>
      </c>
      <c r="FI30" s="155">
        <f t="shared" si="151"/>
        <v>9.0909090909090828E-2</v>
      </c>
      <c r="FJ30" s="155">
        <f t="shared" si="152"/>
        <v>5.6818181818181879E-2</v>
      </c>
      <c r="FK30" s="155">
        <f t="shared" si="153"/>
        <v>5.6818181818181879E-2</v>
      </c>
      <c r="FL30" s="155">
        <f t="shared" si="154"/>
        <v>0</v>
      </c>
      <c r="FM30" s="155">
        <f t="shared" si="155"/>
        <v>0.125</v>
      </c>
      <c r="FN30" s="155">
        <f t="shared" si="156"/>
        <v>6.8181818181818121E-2</v>
      </c>
      <c r="FO30" s="155">
        <f t="shared" si="157"/>
        <v>5.6818181818181879E-2</v>
      </c>
      <c r="FP30" s="155">
        <f t="shared" si="158"/>
        <v>5.6818181818181879E-2</v>
      </c>
      <c r="FQ30" s="155">
        <f t="shared" si="159"/>
        <v>7.9545454545454475E-2</v>
      </c>
      <c r="FR30" s="155">
        <f t="shared" si="160"/>
        <v>9.0909090909090828E-2</v>
      </c>
      <c r="FS30" s="155">
        <f t="shared" si="161"/>
        <v>9.6590909090909061E-2</v>
      </c>
      <c r="FT30" s="155">
        <f t="shared" si="162"/>
        <v>0.11931818181818177</v>
      </c>
      <c r="FU30" s="155">
        <f t="shared" si="163"/>
        <v>8.5227272727272818E-2</v>
      </c>
      <c r="FV30" s="155">
        <f t="shared" si="164"/>
        <v>0.11363636363636365</v>
      </c>
      <c r="FW30" s="155">
        <f t="shared" si="165"/>
        <v>9.0909090909090828E-2</v>
      </c>
      <c r="FX30" s="155">
        <f t="shared" si="166"/>
        <v>8.5227272727272818E-2</v>
      </c>
      <c r="FY30" s="155">
        <f t="shared" si="167"/>
        <v>9.0909090909090828E-2</v>
      </c>
      <c r="FZ30" s="155">
        <f t="shared" si="168"/>
        <v>5.6818181818181879E-2</v>
      </c>
      <c r="GA30" s="155">
        <f t="shared" si="169"/>
        <v>5.6818181818181879E-2</v>
      </c>
      <c r="GB30" s="155">
        <f t="shared" si="170"/>
        <v>9.0909090909090828E-2</v>
      </c>
      <c r="GC30" s="155">
        <f t="shared" si="171"/>
        <v>6.8181818181818121E-2</v>
      </c>
      <c r="GD30" s="155">
        <f t="shared" si="172"/>
        <v>9.0909090909090828E-2</v>
      </c>
      <c r="GE30" s="97">
        <f>VLOOKUP($C30,'Preços 18%'!$B:$G,6,0)*IF($M30="Positiva",HLOOKUP(Y30,'Fatores PF'!$B$3:$P$15,MATCH("POSITIVA - POSITIVA",'Fatores PF'!$B$3:$B$15,0),0),IF($M30="Negativa",HLOOKUP(Y30,'Fatores PF'!$B$3:$P$15,MATCH("NEGATIVA - NEGATIVA",'Fatores PF'!$B$3:$B$15,0),0),IF($M30="Neutra",HLOOKUP(Y30,'Fatores PF'!$B$3:$P$15,MATCH("NEUTRA - NEUTRA",'Fatores PF'!$B$3:$B$15,0),0),"")))</f>
        <v>87.804063766230001</v>
      </c>
      <c r="GF30" s="97">
        <f>VLOOKUP($C30,'Preços 18%'!$B:$G,6,0)*IF($M30="Positiva",HLOOKUP(Z30,'Fatores PF'!$B$3:$P$15,MATCH("POSITIVA - POSITIVA",'Fatores PF'!$B$3:$B$15,0),0),IF($M30="Negativa",HLOOKUP(Z30,'Fatores PF'!$B$3:$P$15,MATCH("NEGATIVA - NEGATIVA",'Fatores PF'!$B$3:$B$15,0),0),IF($M30="Neutra",HLOOKUP(Z30,'Fatores PF'!$B$3:$P$15,MATCH("NEUTRA - NEUTRA",'Fatores PF'!$B$3:$B$15,0),0),"")))</f>
        <v>89.460755669985005</v>
      </c>
      <c r="GG30" s="97">
        <f>VLOOKUP($C30,'Preços 18%'!$B:$G,6,0)*IF($M30="Positiva",HLOOKUP(AA30,'Fatores PF'!$B$3:$P$15,MATCH("POSITIVA - POSITIVA",'Fatores PF'!$B$3:$B$15,0),0),IF($M30="Negativa",HLOOKUP(AA30,'Fatores PF'!$B$3:$P$15,MATCH("NEGATIVA - NEGATIVA",'Fatores PF'!$B$3:$B$15,0),0),IF($M30="Neutra",HLOOKUP(AA30,'Fatores PF'!$B$3:$P$15,MATCH("NEUTRA - NEUTRA",'Fatores PF'!$B$3:$B$15,0),0),"")))</f>
        <v>88.901586374999994</v>
      </c>
      <c r="GH30" s="97">
        <f>VLOOKUP($C30,'Preços 18%'!$B:$G,6,0)*IF($M30="Positiva",HLOOKUP(AB30,'Fatores PF'!$B$3:$P$15,MATCH("POSITIVA - POSITIVA",'Fatores PF'!$B$3:$B$15,0),0),IF($M30="Negativa",HLOOKUP(AB30,'Fatores PF'!$B$3:$P$15,MATCH("NEGATIVA - NEGATIVA",'Fatores PF'!$B$3:$B$15,0),0),IF($M30="Neutra",HLOOKUP(AB30,'Fatores PF'!$B$3:$P$15,MATCH("NEUTRA - NEUTRA",'Fatores PF'!$B$3:$B$15,0),0),"")))</f>
        <v>86.733255</v>
      </c>
      <c r="GI30" s="97">
        <f>VLOOKUP($C30,'Preços 18%'!$B:$G,6,0)*IF($M30="Positiva",HLOOKUP(AC30,'Fatores PF'!$B$3:$P$15,MATCH("POSITIVA - POSITIVA",'Fatores PF'!$B$3:$B$15,0),0),IF($M30="Negativa",HLOOKUP(AC30,'Fatores PF'!$B$3:$P$15,MATCH("NEGATIVA - NEGATIVA",'Fatores PF'!$B$3:$B$15,0),0),IF($M30="Neutra",HLOOKUP(AC30,'Fatores PF'!$B$3:$P$15,MATCH("NEUTRA - NEUTRA",'Fatores PF'!$B$3:$B$15,0),0),"")))</f>
        <v>89.460755669985005</v>
      </c>
      <c r="GJ30" s="97">
        <f>VLOOKUP($C30,'Preços 18%'!$B:$G,6,0)*IF($M30="Positiva",HLOOKUP(AD30,'Fatores PF'!$B$3:$P$15,MATCH("POSITIVA - POSITIVA",'Fatores PF'!$B$3:$B$15,0),0),IF($M30="Negativa",HLOOKUP(AD30,'Fatores PF'!$B$3:$P$15,MATCH("NEGATIVA - NEGATIVA",'Fatores PF'!$B$3:$B$15,0),0),IF($M30="Neutra",HLOOKUP(AD30,'Fatores PF'!$B$3:$P$15,MATCH("NEUTRA - NEUTRA",'Fatores PF'!$B$3:$B$15,0),0),"")))</f>
        <v>88.901586374999994</v>
      </c>
      <c r="GK30" s="97">
        <f>VLOOKUP($C30,'Preços 18%'!$B:$G,6,0)*IF($M30="Positiva",HLOOKUP(AE30,'Fatores PF'!$B$3:$P$15,MATCH("POSITIVA - POSITIVA",'Fatores PF'!$B$3:$B$15,0),0),IF($M30="Negativa",HLOOKUP(AE30,'Fatores PF'!$B$3:$P$15,MATCH("NEGATIVA - NEGATIVA",'Fatores PF'!$B$3:$B$15,0),0),IF($M30="Neutra",HLOOKUP(AE30,'Fatores PF'!$B$3:$P$15,MATCH("NEUTRA - NEUTRA",'Fatores PF'!$B$3:$B$15,0),0),"")))</f>
        <v>85.688292743760002</v>
      </c>
      <c r="GL30" s="97">
        <f>VLOOKUP($C30,'Preços 18%'!$B:$G,6,0)*IF($M30="Positiva",HLOOKUP(AF30,'Fatores PF'!$B$3:$P$15,MATCH("POSITIVA - POSITIVA",'Fatores PF'!$B$3:$B$15,0),0),IF($M30="Negativa",HLOOKUP(AF30,'Fatores PF'!$B$3:$P$15,MATCH("NEGATIVA - NEGATIVA",'Fatores PF'!$B$3:$B$15,0),0),IF($M30="Neutra",HLOOKUP(AF30,'Fatores PF'!$B$3:$P$15,MATCH("NEUTRA - NEUTRA",'Fatores PF'!$B$3:$B$15,0),0),"")))</f>
        <v>85.688292743760002</v>
      </c>
      <c r="GM30" s="97">
        <f>VLOOKUP($C30,'Preços 18%'!$B:$G,6,0)*IF($M30="Positiva",HLOOKUP(AG30,'Fatores PF'!$B$3:$P$15,MATCH("POSITIVA - POSITIVA",'Fatores PF'!$B$3:$B$15,0),0),IF($M30="Negativa",HLOOKUP(AG30,'Fatores PF'!$B$3:$P$15,MATCH("NEGATIVA - NEGATIVA",'Fatores PF'!$B$3:$B$15,0),0),IF($M30="Neutra",HLOOKUP(AG30,'Fatores PF'!$B$3:$P$15,MATCH("NEUTRA - NEUTRA",'Fatores PF'!$B$3:$B$15,0),0),"")))</f>
        <v>87.804063766230001</v>
      </c>
      <c r="GN30" s="97">
        <f>VLOOKUP($C30,'Preços 18%'!$B:$G,6,0)*IF($M30="Positiva",HLOOKUP(AH30,'Fatores PF'!$B$3:$P$15,MATCH("POSITIVA - POSITIVA",'Fatores PF'!$B$3:$B$15,0),0),IF($M30="Negativa",HLOOKUP(AH30,'Fatores PF'!$B$3:$P$15,MATCH("NEGATIVA - NEGATIVA",'Fatores PF'!$B$3:$B$15,0),0),IF($M30="Neutra",HLOOKUP(AH30,'Fatores PF'!$B$3:$P$15,MATCH("NEUTRA - NEUTRA",'Fatores PF'!$B$3:$B$15,0),0),"")))</f>
        <v>92.365278913425001</v>
      </c>
      <c r="GO30" s="97">
        <f>VLOOKUP($C30,'Preços 18%'!$B:$G,6,0)*IF($M30="Positiva",HLOOKUP(AI30,'Fatores PF'!$B$3:$P$15,MATCH("POSITIVA - POSITIVA",'Fatores PF'!$B$3:$B$15,0),0),IF($M30="Negativa",HLOOKUP(AI30,'Fatores PF'!$B$3:$P$15,MATCH("NEGATIVA - NEGATIVA",'Fatores PF'!$B$3:$B$15,0),0),IF($M30="Neutra",HLOOKUP(AI30,'Fatores PF'!$B$3:$P$15,MATCH("NEUTRA - NEUTRA",'Fatores PF'!$B$3:$B$15,0),0),"")))</f>
        <v>86.733255</v>
      </c>
      <c r="GP30" s="97">
        <f>VLOOKUP($C30,'Preços 18%'!$B:$G,6,0)*IF($M30="Positiva",HLOOKUP(AJ30,'Fatores PF'!$B$3:$P$15,MATCH("POSITIVA - POSITIVA",'Fatores PF'!$B$3:$B$15,0),0),IF($M30="Negativa",HLOOKUP(AJ30,'Fatores PF'!$B$3:$P$15,MATCH("NEGATIVA - NEGATIVA",'Fatores PF'!$B$3:$B$15,0),0),IF($M30="Neutra",HLOOKUP(AJ30,'Fatores PF'!$B$3:$P$15,MATCH("NEUTRA - NEUTRA",'Fatores PF'!$B$3:$B$15,0),0),"")))</f>
        <v>85.688292743760002</v>
      </c>
      <c r="GQ30" s="97">
        <f>VLOOKUP($C30,'Preços 18%'!$B:$G,6,0)*IF($M30="Positiva",HLOOKUP(AK30,'Fatores PF'!$B$3:$P$15,MATCH("POSITIVA - POSITIVA",'Fatores PF'!$B$3:$B$15,0),0),IF($M30="Negativa",HLOOKUP(AK30,'Fatores PF'!$B$3:$P$15,MATCH("NEGATIVA - NEGATIVA",'Fatores PF'!$B$3:$B$15,0),0),IF($M30="Neutra",HLOOKUP(AK30,'Fatores PF'!$B$3:$P$15,MATCH("NEUTRA - NEUTRA",'Fatores PF'!$B$3:$B$15,0),0),"")))</f>
        <v>85.688292743760002</v>
      </c>
      <c r="GR30" s="97">
        <f>VLOOKUP($C30,'Preços 18%'!$B:$G,6,0)*IF($M30="Positiva",HLOOKUP(AL30,'Fatores PF'!$B$3:$P$15,MATCH("POSITIVA - POSITIVA",'Fatores PF'!$B$3:$B$15,0),0),IF($M30="Negativa",HLOOKUP(AL30,'Fatores PF'!$B$3:$P$15,MATCH("NEGATIVA - NEGATIVA",'Fatores PF'!$B$3:$B$15,0),0),IF($M30="Neutra",HLOOKUP(AL30,'Fatores PF'!$B$3:$P$15,MATCH("NEUTRA - NEUTRA",'Fatores PF'!$B$3:$B$15,0),0),"")))</f>
        <v>87.804063766230001</v>
      </c>
      <c r="GS30" s="97">
        <f>VLOOKUP($C30,'Preços 18%'!$B:$G,6,0)*IF($M30="Positiva",HLOOKUP(AM30,'Fatores PF'!$B$3:$P$15,MATCH("POSITIVA - POSITIVA",'Fatores PF'!$B$3:$B$15,0),0),IF($M30="Negativa",HLOOKUP(AM30,'Fatores PF'!$B$3:$P$15,MATCH("NEGATIVA - NEGATIVA",'Fatores PF'!$B$3:$B$15,0),0),IF($M30="Neutra",HLOOKUP(AM30,'Fatores PF'!$B$3:$P$15,MATCH("NEUTRA - NEUTRA",'Fatores PF'!$B$3:$B$15,0),0),"")))</f>
        <v>88.901586374999994</v>
      </c>
      <c r="GT30" s="97">
        <f>VLOOKUP($C30,'Preços 18%'!$B:$G,6,0)*IF($M30="Positiva",HLOOKUP(AN30,'Fatores PF'!$B$3:$P$15,MATCH("POSITIVA - POSITIVA",'Fatores PF'!$B$3:$B$15,0),0),IF($M30="Negativa",HLOOKUP(AN30,'Fatores PF'!$B$3:$P$15,MATCH("NEGATIVA - NEGATIVA",'Fatores PF'!$B$3:$B$15,0),0),IF($M30="Neutra",HLOOKUP(AN30,'Fatores PF'!$B$3:$P$15,MATCH("NEUTRA - NEUTRA",'Fatores PF'!$B$3:$B$15,0),0),"")))</f>
        <v>89.460755669985005</v>
      </c>
      <c r="GU30" s="97">
        <f>VLOOKUP($C30,'Preços 18%'!$B:$G,6,0)*IF($M30="Positiva",HLOOKUP(AO30,'Fatores PF'!$B$3:$P$15,MATCH("POSITIVA - POSITIVA",'Fatores PF'!$B$3:$B$15,0),0),IF($M30="Negativa",HLOOKUP(AO30,'Fatores PF'!$B$3:$P$15,MATCH("NEGATIVA - NEGATIVA",'Fatores PF'!$B$3:$B$15,0),0),IF($M30="Neutra",HLOOKUP(AO30,'Fatores PF'!$B$3:$P$15,MATCH("NEUTRA - NEUTRA",'Fatores PF'!$B$3:$B$15,0),0),"")))</f>
        <v>91.769421451574999</v>
      </c>
      <c r="GV30" s="97">
        <f>VLOOKUP($C30,'Preços 18%'!$B:$G,6,0)*IF($M30="Positiva",HLOOKUP(AP30,'Fatores PF'!$B$3:$P$15,MATCH("POSITIVA - POSITIVA",'Fatores PF'!$B$3:$B$15,0),0),IF($M30="Negativa",HLOOKUP(AP30,'Fatores PF'!$B$3:$P$15,MATCH("NEGATIVA - NEGATIVA",'Fatores PF'!$B$3:$B$15,0),0),IF($M30="Neutra",HLOOKUP(AP30,'Fatores PF'!$B$3:$P$15,MATCH("NEUTRA - NEUTRA",'Fatores PF'!$B$3:$B$15,0),0),"")))</f>
        <v>88.34944247367001</v>
      </c>
      <c r="GW30" s="97">
        <f>VLOOKUP($C30,'Preços 18%'!$B:$G,6,0)*IF($M30="Positiva",HLOOKUP(AQ30,'Fatores PF'!$B$3:$P$15,MATCH("POSITIVA - POSITIVA",'Fatores PF'!$B$3:$B$15,0),0),IF($M30="Negativa",HLOOKUP(AQ30,'Fatores PF'!$B$3:$P$15,MATCH("NEGATIVA - NEGATIVA",'Fatores PF'!$B$3:$B$15,0),0),IF($M30="Neutra",HLOOKUP(AQ30,'Fatores PF'!$B$3:$P$15,MATCH("NEUTRA - NEUTRA",'Fatores PF'!$B$3:$B$15,0),0),"")))</f>
        <v>91.181109782909999</v>
      </c>
      <c r="GX30" s="97">
        <f>VLOOKUP($C30,'Preços 18%'!$B:$G,6,0)*IF($M30="Positiva",HLOOKUP(AR30,'Fatores PF'!$B$3:$P$15,MATCH("POSITIVA - POSITIVA",'Fatores PF'!$B$3:$B$15,0),0),IF($M30="Negativa",HLOOKUP(AR30,'Fatores PF'!$B$3:$P$15,MATCH("NEGATIVA - NEGATIVA",'Fatores PF'!$B$3:$B$15,0),0),IF($M30="Neutra",HLOOKUP(AR30,'Fatores PF'!$B$3:$P$15,MATCH("NEUTRA - NEUTRA",'Fatores PF'!$B$3:$B$15,0),0),"")))</f>
        <v>88.901586374999994</v>
      </c>
      <c r="GY30" s="97">
        <f>VLOOKUP($C30,'Preços 18%'!$B:$G,6,0)*IF($M30="Positiva",HLOOKUP(AS30,'Fatores PF'!$B$3:$P$15,MATCH("POSITIVA - POSITIVA",'Fatores PF'!$B$3:$B$15,0),0),IF($M30="Negativa",HLOOKUP(AS30,'Fatores PF'!$B$3:$P$15,MATCH("NEGATIVA - NEGATIVA",'Fatores PF'!$B$3:$B$15,0),0),IF($M30="Neutra",HLOOKUP(AS30,'Fatores PF'!$B$3:$P$15,MATCH("NEUTRA - NEUTRA",'Fatores PF'!$B$3:$B$15,0),0),"")))</f>
        <v>88.34944247367001</v>
      </c>
      <c r="GZ30" s="97">
        <f>VLOOKUP($C30,'Preços 18%'!$B:$G,6,0)*IF($M30="Positiva",HLOOKUP(AT30,'Fatores PF'!$B$3:$P$15,MATCH("POSITIVA - POSITIVA",'Fatores PF'!$B$3:$B$15,0),0),IF($M30="Negativa",HLOOKUP(AT30,'Fatores PF'!$B$3:$P$15,MATCH("NEGATIVA - NEGATIVA",'Fatores PF'!$B$3:$B$15,0),0),IF($M30="Neutra",HLOOKUP(AT30,'Fatores PF'!$B$3:$P$15,MATCH("NEUTRA - NEUTRA",'Fatores PF'!$B$3:$B$15,0),0),"")))</f>
        <v>88.901586374999994</v>
      </c>
      <c r="HA30" s="97">
        <f>VLOOKUP($C30,'Preços 18%'!$B:$G,6,0)*IF($M30="Positiva",HLOOKUP(AU30,'Fatores PF'!$B$3:$P$15,MATCH("POSITIVA - POSITIVA",'Fatores PF'!$B$3:$B$15,0),0),IF($M30="Negativa",HLOOKUP(AU30,'Fatores PF'!$B$3:$P$15,MATCH("NEGATIVA - NEGATIVA",'Fatores PF'!$B$3:$B$15,0),0),IF($M30="Neutra",HLOOKUP(AU30,'Fatores PF'!$B$3:$P$15,MATCH("NEUTRA - NEUTRA",'Fatores PF'!$B$3:$B$15,0),0),"")))</f>
        <v>85.688292743760002</v>
      </c>
      <c r="HB30" s="97">
        <f>VLOOKUP($C30,'Preços 18%'!$B:$G,6,0)*IF($M30="Positiva",HLOOKUP(AV30,'Fatores PF'!$B$3:$P$15,MATCH("POSITIVA - POSITIVA",'Fatores PF'!$B$3:$B$15,0),0),IF($M30="Negativa",HLOOKUP(AV30,'Fatores PF'!$B$3:$P$15,MATCH("NEGATIVA - NEGATIVA",'Fatores PF'!$B$3:$B$15,0),0),IF($M30="Neutra",HLOOKUP(AV30,'Fatores PF'!$B$3:$P$15,MATCH("NEUTRA - NEUTRA",'Fatores PF'!$B$3:$B$15,0),0),"")))</f>
        <v>85.688292743760002</v>
      </c>
      <c r="HC30" s="97">
        <f>VLOOKUP($C30,'Preços 18%'!$B:$G,6,0)*IF($M30="Positiva",HLOOKUP(AW30,'Fatores PF'!$B$3:$P$15,MATCH("POSITIVA - POSITIVA",'Fatores PF'!$B$3:$B$15,0),0),IF($M30="Negativa",HLOOKUP(AW30,'Fatores PF'!$B$3:$P$15,MATCH("NEGATIVA - NEGATIVA",'Fatores PF'!$B$3:$B$15,0),0),IF($M30="Neutra",HLOOKUP(AW30,'Fatores PF'!$B$3:$P$15,MATCH("NEUTRA - NEUTRA",'Fatores PF'!$B$3:$B$15,0),0),"")))</f>
        <v>88.901586374999994</v>
      </c>
      <c r="HD30" s="97">
        <f>VLOOKUP($C30,'Preços 18%'!$B:$G,6,0)*IF($M30="Positiva",HLOOKUP(AX30,'Fatores PF'!$B$3:$P$15,MATCH("POSITIVA - POSITIVA",'Fatores PF'!$B$3:$B$15,0),0),IF($M30="Negativa",HLOOKUP(AX30,'Fatores PF'!$B$3:$P$15,MATCH("NEGATIVA - NEGATIVA",'Fatores PF'!$B$3:$B$15,0),0),IF($M30="Neutra",HLOOKUP(AX30,'Fatores PF'!$B$3:$P$15,MATCH("NEUTRA - NEUTRA",'Fatores PF'!$B$3:$B$15,0),0),"")))</f>
        <v>86.733255</v>
      </c>
      <c r="HE30" s="97">
        <f>VLOOKUP($C30,'Preços 18%'!$B:$G,6,0)*IF($M30="Positiva",HLOOKUP(AY30,'Fatores PF'!$B$3:$P$15,MATCH("POSITIVA - POSITIVA",'Fatores PF'!$B$3:$B$15,0),0),IF($M30="Negativa",HLOOKUP(AY30,'Fatores PF'!$B$3:$P$15,MATCH("NEGATIVA - NEGATIVA",'Fatores PF'!$B$3:$B$15,0),0),IF($M30="Neutra",HLOOKUP(AY30,'Fatores PF'!$B$3:$P$15,MATCH("NEUTRA - NEUTRA",'Fatores PF'!$B$3:$B$15,0),0),"")))</f>
        <v>88.901586374999994</v>
      </c>
      <c r="HF30" s="97">
        <f>GE30/IF($M30="Positiva",VLOOKUP(Y30,'Fatores PMC'!$B:$E,2,0),IF($M30="Negativa",VLOOKUP(Y30,'Fatores PMC'!$B:$E,3,0),IF($M30="Neutra",VLOOKUP(Y30,'Fatores PMC'!$B:$E,4,0))))</f>
        <v>117.78602538349786</v>
      </c>
      <c r="HG30" s="97">
        <f>GF30/IF($M30="Positiva",VLOOKUP(Z30,'Fatores PMC'!$B:$E,2,0),IF($M30="Negativa",VLOOKUP(Z30,'Fatores PMC'!$B:$E,3,0),IF($M30="Neutra",VLOOKUP(Z30,'Fatores PMC'!$B:$E,4,0))))</f>
        <v>120.00841858784715</v>
      </c>
      <c r="HH30" s="97">
        <f>GG30/IF($M30="Positiva",VLOOKUP(AA30,'Fatores PMC'!$B:$E,2,0),IF($M30="Negativa",VLOOKUP(AA30,'Fatores PMC'!$B:$E,3,0),IF($M30="Neutra",VLOOKUP(AA30,'Fatores PMC'!$B:$E,4,0))))</f>
        <v>119.25831288718017</v>
      </c>
      <c r="HI30" s="97">
        <f>GH30/IF($M30="Positiva",VLOOKUP(AB30,'Fatores PMC'!$B:$E,2,0),IF($M30="Negativa",VLOOKUP(AB30,'Fatores PMC'!$B:$E,3,0),IF($M30="Neutra",VLOOKUP(AB30,'Fatores PMC'!$B:$E,4,0))))</f>
        <v>116.34957354846846</v>
      </c>
      <c r="HJ30" s="97">
        <f>GI30/IF($M30="Positiva",VLOOKUP(AC30,'Fatores PMC'!$B:$E,2,0),IF($M30="Negativa",VLOOKUP(AC30,'Fatores PMC'!$B:$E,3,0),IF($M30="Neutra",VLOOKUP(AC30,'Fatores PMC'!$B:$E,4,0))))</f>
        <v>120.00841858784715</v>
      </c>
      <c r="HK30" s="97">
        <f>GJ30/IF($M30="Positiva",VLOOKUP(AD30,'Fatores PMC'!$B:$E,2,0),IF($M30="Negativa",VLOOKUP(AD30,'Fatores PMC'!$B:$E,3,0),IF($M30="Neutra",VLOOKUP(AD30,'Fatores PMC'!$B:$E,4,0))))</f>
        <v>119.25831288718017</v>
      </c>
      <c r="HL30" s="97">
        <f>GK30/IF($M30="Positiva",VLOOKUP(AE30,'Fatores PMC'!$B:$E,2,0),IF($M30="Negativa",VLOOKUP(AE30,'Fatores PMC'!$B:$E,3,0),IF($M30="Neutra",VLOOKUP(AE30,'Fatores PMC'!$B:$E,4,0))))</f>
        <v>114.94779388635651</v>
      </c>
      <c r="HM30" s="97">
        <f>GL30/IF($M30="Positiva",VLOOKUP(AF30,'Fatores PMC'!$B:$E,2,0),IF($M30="Negativa",VLOOKUP(AF30,'Fatores PMC'!$B:$E,3,0),IF($M30="Neutra",VLOOKUP(AF30,'Fatores PMC'!$B:$E,4,0))))</f>
        <v>114.94779388635651</v>
      </c>
      <c r="HN30" s="97">
        <f>GM30/IF($M30="Positiva",VLOOKUP(AG30,'Fatores PMC'!$B:$E,2,0),IF($M30="Negativa",VLOOKUP(AG30,'Fatores PMC'!$B:$E,3,0),IF($M30="Neutra",VLOOKUP(AG30,'Fatores PMC'!$B:$E,4,0))))</f>
        <v>117.78602538349786</v>
      </c>
      <c r="HO30" s="97">
        <f>GN30/IF($M30="Positiva",VLOOKUP(AH30,'Fatores PMC'!$B:$E,2,0),IF($M30="Negativa",VLOOKUP(AH30,'Fatores PMC'!$B:$E,3,0),IF($M30="Neutra",VLOOKUP(AH30,'Fatores PMC'!$B:$E,4,0))))</f>
        <v>123.90473310683826</v>
      </c>
      <c r="HP30" s="97">
        <f>GO30/IF($M30="Positiva",VLOOKUP(AI30,'Fatores PMC'!$B:$E,2,0),IF($M30="Negativa",VLOOKUP(AI30,'Fatores PMC'!$B:$E,3,0),IF($M30="Neutra",VLOOKUP(AI30,'Fatores PMC'!$B:$E,4,0))))</f>
        <v>116.34957354846846</v>
      </c>
      <c r="HQ30" s="97">
        <f>GP30/IF($M30="Positiva",VLOOKUP(AJ30,'Fatores PMC'!$B:$E,2,0),IF($M30="Negativa",VLOOKUP(AJ30,'Fatores PMC'!$B:$E,3,0),IF($M30="Neutra",VLOOKUP(AJ30,'Fatores PMC'!$B:$E,4,0))))</f>
        <v>114.94779388635651</v>
      </c>
      <c r="HR30" s="97">
        <f>GQ30/IF($M30="Positiva",VLOOKUP(AK30,'Fatores PMC'!$B:$E,2,0),IF($M30="Negativa",VLOOKUP(AK30,'Fatores PMC'!$B:$E,3,0),IF($M30="Neutra",VLOOKUP(AK30,'Fatores PMC'!$B:$E,4,0))))</f>
        <v>114.94779388635651</v>
      </c>
      <c r="HS30" s="97">
        <f>GR30/IF($M30="Positiva",VLOOKUP(AL30,'Fatores PMC'!$B:$E,2,0),IF($M30="Negativa",VLOOKUP(AL30,'Fatores PMC'!$B:$E,3,0),IF($M30="Neutra",VLOOKUP(AL30,'Fatores PMC'!$B:$E,4,0))))</f>
        <v>117.78602538349786</v>
      </c>
      <c r="HT30" s="97">
        <f>GS30/IF($M30="Positiva",VLOOKUP(AM30,'Fatores PMC'!$B:$E,2,0),IF($M30="Negativa",VLOOKUP(AM30,'Fatores PMC'!$B:$E,3,0),IF($M30="Neutra",VLOOKUP(AM30,'Fatores PMC'!$B:$E,4,0))))</f>
        <v>119.25831288718017</v>
      </c>
      <c r="HU30" s="97">
        <f>GT30/IF($M30="Positiva",VLOOKUP(AN30,'Fatores PMC'!$B:$E,2,0),IF($M30="Negativa",VLOOKUP(AN30,'Fatores PMC'!$B:$E,3,0),IF($M30="Neutra",VLOOKUP(AN30,'Fatores PMC'!$B:$E,4,0))))</f>
        <v>120.00841858784715</v>
      </c>
      <c r="HV30" s="97">
        <f>GU30/IF($M30="Positiva",VLOOKUP(AO30,'Fatores PMC'!$B:$E,2,0),IF($M30="Negativa",VLOOKUP(AO30,'Fatores PMC'!$B:$E,3,0),IF($M30="Neutra",VLOOKUP(AO30,'Fatores PMC'!$B:$E,4,0))))</f>
        <v>123.10541153656028</v>
      </c>
      <c r="HW30" s="97">
        <f>GV30/IF($M30="Positiva",VLOOKUP(AP30,'Fatores PMC'!$B:$E,2,0),IF($M30="Negativa",VLOOKUP(AP30,'Fatores PMC'!$B:$E,3,0),IF($M30="Neutra",VLOOKUP(AP30,'Fatores PMC'!$B:$E,4,0))))</f>
        <v>118.51763150197063</v>
      </c>
      <c r="HX30" s="97">
        <f>GW30/IF($M30="Positiva",VLOOKUP(AQ30,'Fatores PMC'!$B:$E,2,0),IF($M30="Negativa",VLOOKUP(AQ30,'Fatores PMC'!$B:$E,3,0),IF($M30="Neutra",VLOOKUP(AQ30,'Fatores PMC'!$B:$E,4,0))))</f>
        <v>122.31621237918101</v>
      </c>
      <c r="HY30" s="97">
        <f>GX30/IF($M30="Positiva",VLOOKUP(AR30,'Fatores PMC'!$B:$E,2,0),IF($M30="Negativa",VLOOKUP(AR30,'Fatores PMC'!$B:$E,3,0),IF($M30="Neutra",VLOOKUP(AR30,'Fatores PMC'!$B:$E,4,0))))</f>
        <v>119.25831288718017</v>
      </c>
      <c r="HZ30" s="97">
        <f>GY30/IF($M30="Positiva",VLOOKUP(AS30,'Fatores PMC'!$B:$E,2,0),IF($M30="Negativa",VLOOKUP(AS30,'Fatores PMC'!$B:$E,3,0),IF($M30="Neutra",VLOOKUP(AS30,'Fatores PMC'!$B:$E,4,0))))</f>
        <v>118.51763150197063</v>
      </c>
      <c r="IA30" s="97">
        <f>GZ30/IF($M30="Positiva",VLOOKUP(AT30,'Fatores PMC'!$B:$E,2,0),IF($M30="Negativa",VLOOKUP(AT30,'Fatores PMC'!$B:$E,3,0),IF($M30="Neutra",VLOOKUP(AT30,'Fatores PMC'!$B:$E,4,0))))</f>
        <v>119.25831288718017</v>
      </c>
      <c r="IB30" s="97">
        <f>HA30/IF($M30="Positiva",VLOOKUP(AU30,'Fatores PMC'!$B:$E,2,0),IF($M30="Negativa",VLOOKUP(AU30,'Fatores PMC'!$B:$E,3,0),IF($M30="Neutra",VLOOKUP(AU30,'Fatores PMC'!$B:$E,4,0))))</f>
        <v>114.94779388635651</v>
      </c>
      <c r="IC30" s="97">
        <f>HB30/IF($M30="Positiva",VLOOKUP(AV30,'Fatores PMC'!$B:$E,2,0),IF($M30="Negativa",VLOOKUP(AV30,'Fatores PMC'!$B:$E,3,0),IF($M30="Neutra",VLOOKUP(AV30,'Fatores PMC'!$B:$E,4,0))))</f>
        <v>114.94779388635651</v>
      </c>
      <c r="ID30" s="97">
        <f>HC30/IF($M30="Positiva",VLOOKUP(AW30,'Fatores PMC'!$B:$E,2,0),IF($M30="Negativa",VLOOKUP(AW30,'Fatores PMC'!$B:$E,3,0),IF($M30="Neutra",VLOOKUP(AW30,'Fatores PMC'!$B:$E,4,0))))</f>
        <v>119.25831288718017</v>
      </c>
      <c r="IE30" s="97">
        <f>HD30/IF($M30="Positiva",VLOOKUP(AX30,'Fatores PMC'!$B:$E,2,0),IF($M30="Negativa",VLOOKUP(AX30,'Fatores PMC'!$B:$E,3,0),IF($M30="Neutra",VLOOKUP(AX30,'Fatores PMC'!$B:$E,4,0))))</f>
        <v>116.34957354846846</v>
      </c>
      <c r="IF30" s="97">
        <f>HE30/IF($M30="Positiva",VLOOKUP(AY30,'Fatores PMC'!$B:$E,2,0),IF($M30="Negativa",VLOOKUP(AY30,'Fatores PMC'!$B:$E,3,0),IF($M30="Neutra",VLOOKUP(AY30,'Fatores PMC'!$B:$E,4,0))))</f>
        <v>119.25831288718017</v>
      </c>
      <c r="IG30" s="155">
        <f t="shared" si="100"/>
        <v>5.6818181818181879E-2</v>
      </c>
      <c r="IH30" s="155">
        <f t="shared" si="100"/>
        <v>6.8181818181818121E-2</v>
      </c>
      <c r="II30" s="155">
        <f t="shared" si="100"/>
        <v>7.9545454545454475E-2</v>
      </c>
      <c r="IJ30" s="155">
        <f t="shared" si="100"/>
        <v>8.5227272727272818E-2</v>
      </c>
      <c r="IK30" s="155">
        <f t="shared" si="100"/>
        <v>9.0909090909090828E-2</v>
      </c>
      <c r="IL30" s="155">
        <f t="shared" si="100"/>
        <v>9.6590909090909061E-2</v>
      </c>
      <c r="IM30" s="155">
        <f t="shared" si="100"/>
        <v>0.11363636363636365</v>
      </c>
      <c r="IN30" s="155">
        <f t="shared" si="100"/>
        <v>0.11931818181818177</v>
      </c>
      <c r="IO30" s="155">
        <f t="shared" si="100"/>
        <v>0.125</v>
      </c>
      <c r="IP30" s="155">
        <f t="shared" si="101"/>
        <v>0</v>
      </c>
      <c r="IQ30" s="155">
        <f t="shared" si="102"/>
        <v>6.8181818181818121E-2</v>
      </c>
      <c r="IR30" s="155">
        <f t="shared" si="103"/>
        <v>6.8181818181818121E-2</v>
      </c>
      <c r="IS30" s="155">
        <f t="shared" si="100"/>
        <v>6.8181818181818121E-2</v>
      </c>
      <c r="IT30" s="155">
        <f t="shared" si="100"/>
        <v>7.9545454545454475E-2</v>
      </c>
      <c r="IU30" s="155">
        <f t="shared" si="100"/>
        <v>8.5227272727272818E-2</v>
      </c>
      <c r="IV30" s="155">
        <f t="shared" si="100"/>
        <v>9.0909090909090828E-2</v>
      </c>
      <c r="IW30" s="97">
        <f>VLOOKUP($C30,'Preços 18%'!$B:$G,6,0)*IF($M30="Positiva",HLOOKUP(IW$5,'Fatores PF'!$B$3:$P$15,MATCH("POSITIVA - POSITIVA",'Fatores PF'!$B$3:$B$15,0),0),IF($M30="Negativa",HLOOKUP(IW$5,'Fatores PF'!$B$3:$P$15,MATCH("NEGATIVA - NEGATIVA",'Fatores PF'!$B$3:$B$15,0),0),IF($M30="Neutra",HLOOKUP(IW$5,'Fatores PF'!$B$3:$P$15,MATCH("NEUTRA - NEUTRA",'Fatores PF'!$B$3:$B$15,0),0),"")))</f>
        <v>71.121269099999992</v>
      </c>
      <c r="IX30" s="97">
        <f>VLOOKUP($C30,'Preços 18%'!$B:$G,6,0)*IF($M30="Positiva",HLOOKUP(IX$5,'Fatores PF'!$B$3:$P$15,MATCH("POSITIVA - POSITIVA",'Fatores PF'!$B$3:$B$15,0),0),IF($M30="Negativa",HLOOKUP(IX$5,'Fatores PF'!$B$3:$P$15,MATCH("NEGATIVA - NEGATIVA",'Fatores PF'!$B$3:$B$15,0),0),IF($M30="Neutra",HLOOKUP(IX$5,'Fatores PF'!$B$3:$P$15,MATCH("NEUTRA - NEUTRA",'Fatores PF'!$B$3:$B$15,0),0),"")))</f>
        <v>80.819608207590008</v>
      </c>
      <c r="IY30" s="97">
        <f>VLOOKUP($C30,'Preços 18%'!$B:$G,6,0)*IF($M30="Positiva",HLOOKUP(IY$5,'Fatores PF'!$B$3:$P$15,MATCH("POSITIVA - POSITIVA",'Fatores PF'!$B$3:$B$15,0),0),IF($M30="Negativa",HLOOKUP(IY$5,'Fatores PF'!$B$3:$P$15,MATCH("NEGATIVA - NEGATIVA",'Fatores PF'!$B$3:$B$15,0),0),IF($M30="Neutra",HLOOKUP(IY$5,'Fatores PF'!$B$3:$P$15,MATCH("NEUTRA - NEUTRA",'Fatores PF'!$B$3:$B$15,0),0),"")))</f>
        <v>85.688292743760002</v>
      </c>
      <c r="IZ30" s="97">
        <f>VLOOKUP($C30,'Preços 18%'!$B:$G,6,0)*IF($M30="Positiva",HLOOKUP(IZ$5,'Fatores PF'!$B$3:$P$15,MATCH("POSITIVA - POSITIVA",'Fatores PF'!$B$3:$B$15,0),0),IF($M30="Negativa",HLOOKUP(IZ$5,'Fatores PF'!$B$3:$P$15,MATCH("NEGATIVA - NEGATIVA",'Fatores PF'!$B$3:$B$15,0),0),IF($M30="Neutra",HLOOKUP(IZ$5,'Fatores PF'!$B$3:$P$15,MATCH("NEUTRA - NEUTRA",'Fatores PF'!$B$3:$B$15,0),0),"")))</f>
        <v>86.207564741444997</v>
      </c>
      <c r="JA30" s="97">
        <f>VLOOKUP($C30,'Preços 18%'!$B:$G,6,0)*IF($M30="Positiva",HLOOKUP(JA$5,'Fatores PF'!$B$3:$P$15,MATCH("POSITIVA - POSITIVA",'Fatores PF'!$B$3:$B$15,0),0),IF($M30="Negativa",HLOOKUP(JA$5,'Fatores PF'!$B$3:$P$15,MATCH("NEGATIVA - NEGATIVA",'Fatores PF'!$B$3:$B$15,0),0),IF($M30="Neutra",HLOOKUP(JA$5,'Fatores PF'!$B$3:$P$15,MATCH("NEUTRA - NEUTRA",'Fatores PF'!$B$3:$B$15,0),0),"")))</f>
        <v>86.733255</v>
      </c>
      <c r="JB30" s="97">
        <f>VLOOKUP($C30,'Preços 18%'!$B:$G,6,0)*IF($M30="Positiva",HLOOKUP(JB$5,'Fatores PF'!$B$3:$P$15,MATCH("POSITIVA - POSITIVA",'Fatores PF'!$B$3:$B$15,0),0),IF($M30="Negativa",HLOOKUP(JB$5,'Fatores PF'!$B$3:$P$15,MATCH("NEGATIVA - NEGATIVA",'Fatores PF'!$B$3:$B$15,0),0),IF($M30="Neutra",HLOOKUP(JB$5,'Fatores PF'!$B$3:$P$15,MATCH("NEUTRA - NEUTRA",'Fatores PF'!$B$3:$B$15,0),0),"")))</f>
        <v>87.804063766230001</v>
      </c>
      <c r="JC30" s="97">
        <f>VLOOKUP($C30,'Preços 18%'!$B:$G,6,0)*IF($M30="Positiva",HLOOKUP(JC$5,'Fatores PF'!$B$3:$P$15,MATCH("POSITIVA - POSITIVA",'Fatores PF'!$B$3:$B$15,0),0),IF($M30="Negativa",HLOOKUP(JC$5,'Fatores PF'!$B$3:$P$15,MATCH("NEGATIVA - NEGATIVA",'Fatores PF'!$B$3:$B$15,0),0),IF($M30="Neutra",HLOOKUP(JC$5,'Fatores PF'!$B$3:$P$15,MATCH("NEUTRA - NEUTRA",'Fatores PF'!$B$3:$B$15,0),0),"")))</f>
        <v>88.34944247367001</v>
      </c>
      <c r="JD30" s="97">
        <f>VLOOKUP($C30,'Preços 18%'!$B:$G,6,0)*IF($M30="Positiva",HLOOKUP(JD$5,'Fatores PF'!$B$3:$P$15,MATCH("POSITIVA - POSITIVA",'Fatores PF'!$B$3:$B$15,0),0),IF($M30="Negativa",HLOOKUP(JD$5,'Fatores PF'!$B$3:$P$15,MATCH("NEGATIVA - NEGATIVA",'Fatores PF'!$B$3:$B$15,0),0),IF($M30="Neutra",HLOOKUP(JD$5,'Fatores PF'!$B$3:$P$15,MATCH("NEUTRA - NEUTRA",'Fatores PF'!$B$3:$B$15,0),0),"")))</f>
        <v>88.901586374999994</v>
      </c>
      <c r="JE30" s="97">
        <f>VLOOKUP($C30,'Preços 18%'!$B:$G,6,0)*IF($M30="Positiva",HLOOKUP(JE$5,'Fatores PF'!$B$3:$P$15,MATCH("POSITIVA - POSITIVA",'Fatores PF'!$B$3:$B$15,0),0),IF($M30="Negativa",HLOOKUP(JE$5,'Fatores PF'!$B$3:$P$15,MATCH("NEGATIVA - NEGATIVA",'Fatores PF'!$B$3:$B$15,0),0),IF($M30="Neutra",HLOOKUP(JE$5,'Fatores PF'!$B$3:$P$15,MATCH("NEUTRA - NEUTRA",'Fatores PF'!$B$3:$B$15,0),0),"")))</f>
        <v>89.460755669985005</v>
      </c>
      <c r="JF30" s="97">
        <f>VLOOKUP($C30,'Preços 18%'!$B:$G,6,0)*IF($M30="Positiva",HLOOKUP(JF$5,'Fatores PF'!$B$3:$P$15,MATCH("POSITIVA - POSITIVA",'Fatores PF'!$B$3:$B$15,0),0),IF($M30="Negativa",HLOOKUP(JF$5,'Fatores PF'!$B$3:$P$15,MATCH("NEGATIVA - NEGATIVA",'Fatores PF'!$B$3:$B$15,0),0),IF($M30="Neutra",HLOOKUP(JF$5,'Fatores PF'!$B$3:$P$15,MATCH("NEUTRA - NEUTRA",'Fatores PF'!$B$3:$B$15,0),0),"")))</f>
        <v>90.026950358625001</v>
      </c>
      <c r="JG30" s="97">
        <f>VLOOKUP($C30,'Preços 18%'!$B:$G,6,0)*IF($M30="Positiva",HLOOKUP(JG$5,'Fatores PF'!$B$3:$P$15,MATCH("POSITIVA - POSITIVA",'Fatores PF'!$B$3:$B$15,0),0),IF($M30="Negativa",HLOOKUP(JG$5,'Fatores PF'!$B$3:$P$15,MATCH("NEGATIVA - NEGATIVA",'Fatores PF'!$B$3:$B$15,0),0),IF($M30="Neutra",HLOOKUP(JG$5,'Fatores PF'!$B$3:$P$15,MATCH("NEUTRA - NEUTRA",'Fatores PF'!$B$3:$B$15,0),0),"")))</f>
        <v>91.181109782909999</v>
      </c>
      <c r="JH30" s="97">
        <f>VLOOKUP($C30,'Preços 18%'!$B:$G,6,0)*IF($M30="Positiva",HLOOKUP(JH$5,'Fatores PF'!$B$3:$P$15,MATCH("POSITIVA - POSITIVA",'Fatores PF'!$B$3:$B$15,0),0),IF($M30="Negativa",HLOOKUP(JH$5,'Fatores PF'!$B$3:$P$15,MATCH("NEGATIVA - NEGATIVA",'Fatores PF'!$B$3:$B$15,0),0),IF($M30="Neutra",HLOOKUP(JH$5,'Fatores PF'!$B$3:$P$15,MATCH("NEUTRA - NEUTRA",'Fatores PF'!$B$3:$B$15,0),0),"")))</f>
        <v>91.769421451574999</v>
      </c>
      <c r="JI30" s="97">
        <f>VLOOKUP($C30,'Preços 18%'!$B:$G,6,0)*IF($M30="Positiva",HLOOKUP(JI$5,'Fatores PF'!$B$3:$P$15,MATCH("POSITIVA - POSITIVA",'Fatores PF'!$B$3:$B$15,0),0),IF($M30="Negativa",HLOOKUP(JI$5,'Fatores PF'!$B$3:$P$15,MATCH("NEGATIVA - NEGATIVA",'Fatores PF'!$B$3:$B$15,0),0),IF($M30="Neutra",HLOOKUP(JI$5,'Fatores PF'!$B$3:$P$15,MATCH("NEUTRA - NEUTRA",'Fatores PF'!$B$3:$B$15,0),0),"")))</f>
        <v>92.365278913425001</v>
      </c>
      <c r="JJ30" s="97">
        <f>VLOOKUP($C30,'Preços 18%'!$B:$G,6,0)*IF($M30="Positiva",HLOOKUP(JJ$5,'Fatores PF'!$B$3:$P$15,MATCH("POSITIVA - POSITIVA",'Fatores PF'!$B$3:$B$15,0),0),IF($M30="Negativa",HLOOKUP(JJ$5,'Fatores PF'!$B$3:$P$15,MATCH("NEGATIVA - POSITIVA",'Fatores PF'!$B$3:$B$15,0),0),IF($M30="Neutra",HLOOKUP(JJ$5,'Fatores PF'!$B$3:$P$15,MATCH("NEUTRA - POSITIVA",'Fatores PF'!$B$3:$B$15,0),0),"")))</f>
        <v>72.160333494900001</v>
      </c>
      <c r="JK30" s="97">
        <f>VLOOKUP($C30,'Preços 18%'!$B:$G,6,0)*IF($M30="Positiva",HLOOKUP(JK$5,'Fatores PF'!$B$3:$P$15,MATCH("POSITIVA - POSITIVA",'Fatores PF'!$B$3:$B$15,0),0),IF($M30="Negativa",HLOOKUP(JK$5,'Fatores PF'!$B$3:$P$15,MATCH("NEGATIVA - POSITIVA",'Fatores PF'!$B$3:$B$15,0),0),IF($M30="Neutra",HLOOKUP(JK$5,'Fatores PF'!$B$3:$P$15,MATCH("NEUTRA - POSITIVA",'Fatores PF'!$B$3:$B$15,0),0),"")))</f>
        <v>76.507404235500005</v>
      </c>
      <c r="JL30" s="97">
        <f>VLOOKUP($C30,'Preços 18%'!$B:$G,6,0)*IF($M30="Positiva",HLOOKUP(JL$5,'Fatores PF'!$B$3:$P$15,MATCH("POSITIVA - POSITIVA",'Fatores PF'!$B$3:$B$15,0),0),IF($M30="Negativa",HLOOKUP(JL$5,'Fatores PF'!$B$3:$P$15,MATCH("NEGATIVA - POSITIVA",'Fatores PF'!$B$3:$B$15,0),0),IF($M30="Neutra",HLOOKUP(JL$5,'Fatores PF'!$B$3:$P$15,MATCH("NEUTRA - POSITIVA",'Fatores PF'!$B$3:$B$15,0),0),"")))</f>
        <v>76.971080216730002</v>
      </c>
      <c r="JM30" s="97">
        <f>VLOOKUP($C30,'Preços 18%'!$B:$G,6,0)*IF($M30="Positiva",HLOOKUP(JM$5,'Fatores PF'!$B$3:$P$15,MATCH("POSITIVA - POSITIVA",'Fatores PF'!$B$3:$B$15,0),0),IF($M30="Negativa",HLOOKUP(JM$5,'Fatores PF'!$B$3:$P$15,MATCH("NEGATIVA - POSITIVA",'Fatores PF'!$B$3:$B$15,0),0),IF($M30="Neutra",HLOOKUP(JM$5,'Fatores PF'!$B$3:$P$15,MATCH("NEUTRA - POSITIVA",'Fatores PF'!$B$3:$B$15,0),0),"")))</f>
        <v>77.440393859535007</v>
      </c>
      <c r="JN30" s="97">
        <f>VLOOKUP($C30,'Preços 18%'!$B:$G,6,0)*IF($M30="Positiva",HLOOKUP(JN$5,'Fatores PF'!$B$3:$P$15,MATCH("POSITIVA - POSITIVA",'Fatores PF'!$B$3:$B$15,0),0),IF($M30="Negativa",HLOOKUP(JN$5,'Fatores PF'!$B$3:$P$15,MATCH("NEGATIVA - POSITIVA",'Fatores PF'!$B$3:$B$15,0),0),IF($M30="Neutra",HLOOKUP(JN$5,'Fatores PF'!$B$3:$P$15,MATCH("NEUTRA - POSITIVA",'Fatores PF'!$B$3:$B$15,0),0),"")))</f>
        <v>78.396454529400003</v>
      </c>
      <c r="JO30" s="97">
        <f>VLOOKUP($C30,'Preços 18%'!$B:$G,6,0)*IF($M30="Positiva",HLOOKUP(JO$5,'Fatores PF'!$B$3:$P$15,MATCH("POSITIVA - POSITIVA",'Fatores PF'!$B$3:$B$15,0),0),IF($M30="Negativa",HLOOKUP(JO$5,'Fatores PF'!$B$3:$P$15,MATCH("NEGATIVA - POSITIVA",'Fatores PF'!$B$3:$B$15,0),0),IF($M30="Neutra",HLOOKUP(JO$5,'Fatores PF'!$B$3:$P$15,MATCH("NEUTRA - POSITIVA",'Fatores PF'!$B$3:$B$15,0),0),"")))</f>
        <v>78.88337502297</v>
      </c>
      <c r="JP30" s="97">
        <f>VLOOKUP($C30,'Preços 18%'!$B:$G,6,0)*IF($M30="Positiva",HLOOKUP(JP$5,'Fatores PF'!$B$3:$P$15,MATCH("POSITIVA - POSITIVA",'Fatores PF'!$B$3:$B$15,0),0),IF($M30="Negativa",HLOOKUP(JP$5,'Fatores PF'!$B$3:$P$15,MATCH("NEGATIVA - POSITIVA",'Fatores PF'!$B$3:$B$15,0),0),IF($M30="Neutra",HLOOKUP(JP$5,'Fatores PF'!$B$3:$P$15,MATCH("NEUTRA - POSITIVA",'Fatores PF'!$B$3:$B$15,0),0),"")))</f>
        <v>79.376366844390006</v>
      </c>
      <c r="JQ30" s="97">
        <f>VLOOKUP($C30,'Preços 18%'!$B:$G,6,0)*IF($M30="Positiva",HLOOKUP(JQ$5,'Fatores PF'!$B$3:$P$15,MATCH("POSITIVA - POSITIVA",'Fatores PF'!$B$3:$B$15,0),0),IF($M30="Negativa",HLOOKUP(JQ$5,'Fatores PF'!$B$3:$P$15,MATCH("NEGATIVA - POSITIVA",'Fatores PF'!$B$3:$B$15,0),0),IF($M30="Neutra",HLOOKUP(JQ$5,'Fatores PF'!$B$3:$P$15,MATCH("NEUTRA - POSITIVA",'Fatores PF'!$B$3:$B$15,0),0),"")))</f>
        <v>80.381171603564994</v>
      </c>
      <c r="JR30" s="97">
        <f>VLOOKUP($C30,'Preços 18%'!$B:$G,6,0)*IF($M30="Positiva",HLOOKUP(JR$5,'Fatores PF'!$B$3:$P$15,MATCH("POSITIVA - POSITIVA",'Fatores PF'!$B$3:$B$15,0),0),IF($M30="Negativa",HLOOKUP(JR$5,'Fatores PF'!$B$3:$P$15,MATCH("NEGATIVA - POSITIVA",'Fatores PF'!$B$3:$B$15,0),0),IF($M30="Neutra",HLOOKUP(JR$5,'Fatores PF'!$B$3:$P$15,MATCH("NEUTRA - POSITIVA",'Fatores PF'!$B$3:$B$15,0),0),"")))</f>
        <v>81.411649406220008</v>
      </c>
      <c r="JS30" s="97">
        <f>IW30/IF($M30="Positiva",VLOOKUP(JS$5,'Fatores PMC'!$B:$E,2,0),IF($M30="Negativa",VLOOKUP(JS$5,'Fatores PMC'!$B:$E,3,0),IF($M30="Neutra",VLOOKUP(Y30,'Fatores PMC'!$B:$E,4,0))))</f>
        <v>95.406650309744123</v>
      </c>
      <c r="JT30" s="97">
        <f>IX30/IF($M30="Positiva",VLOOKUP(JT$5,'Fatores PMC'!$B:$E,2,0),IF($M30="Negativa",VLOOKUP(JT$5,'Fatores PMC'!$B:$E,3,0),IF($M30="Neutra",VLOOKUP(Z30,'Fatores PMC'!$B:$E,4,0))))</f>
        <v>108.4166269247868</v>
      </c>
      <c r="JU30" s="97">
        <f>IY30/IF($M30="Positiva",VLOOKUP(JU$5,'Fatores PMC'!$B:$E,2,0),IF($M30="Negativa",VLOOKUP(JU$5,'Fatores PMC'!$B:$E,3,0),IF($M30="Neutra",VLOOKUP(AA30,'Fatores PMC'!$B:$E,4,0))))</f>
        <v>114.94779388635651</v>
      </c>
      <c r="JV30" s="97">
        <f>IZ30/IF($M30="Positiva",VLOOKUP(JV$5,'Fatores PMC'!$B:$E,2,0),IF($M30="Negativa",VLOOKUP(JV$5,'Fatores PMC'!$B:$E,3,0),IF($M30="Neutra",VLOOKUP(AB30,'Fatores PMC'!$B:$E,4,0))))</f>
        <v>115.64437878319119</v>
      </c>
      <c r="JW30" s="97">
        <f>JA30/IF($M30="Positiva",VLOOKUP(JW$5,'Fatores PMC'!$B:$E,2,0),IF($M30="Negativa",VLOOKUP(JW$5,'Fatores PMC'!$B:$E,3,0),IF($M30="Neutra",VLOOKUP(AC30,'Fatores PMC'!$B:$E,4,0))))</f>
        <v>116.34957354846846</v>
      </c>
      <c r="JX30" s="97">
        <f>JB30/IF($M30="Positiva",VLOOKUP(JX$5,'Fatores PMC'!$B:$E,2,0),IF($M30="Negativa",VLOOKUP(JX$5,'Fatores PMC'!$B:$E,3,0),IF($M30="Neutra",VLOOKUP(AD30,'Fatores PMC'!$B:$E,4,0))))</f>
        <v>117.78602538349786</v>
      </c>
      <c r="JY30" s="97">
        <f>JC30/IF($M30="Positiva",VLOOKUP(JY$5,'Fatores PMC'!$B:$E,2,0),IF($M30="Negativa",VLOOKUP(JY$5,'Fatores PMC'!$B:$E,3,0),IF($M30="Neutra",VLOOKUP(AE30,'Fatores PMC'!$B:$E,4,0))))</f>
        <v>118.51763150197063</v>
      </c>
      <c r="JZ30" s="97">
        <f>JD30/IF($M30="Positiva",VLOOKUP(JZ$5,'Fatores PMC'!$B:$E,2,0),IF($M30="Negativa",VLOOKUP(JZ$5,'Fatores PMC'!$B:$E,3,0),IF($M30="Neutra",VLOOKUP(AF30,'Fatores PMC'!$B:$E,4,0))))</f>
        <v>119.25831288718017</v>
      </c>
      <c r="KA30" s="97">
        <f>JE30/IF($M30="Positiva",VLOOKUP(KA$5,'Fatores PMC'!$B:$E,2,0),IF($M30="Negativa",VLOOKUP(KA$5,'Fatores PMC'!$B:$E,3,0),IF($M30="Neutra",VLOOKUP(AG30,'Fatores PMC'!$B:$E,4,0))))</f>
        <v>120.00841858784715</v>
      </c>
      <c r="KB30" s="97">
        <f>JF30/IF($M30="Positiva",VLOOKUP(KB$5,'Fatores PMC'!$B:$E,2,0),IF($M30="Negativa",VLOOKUP(KB$5,'Fatores PMC'!$B:$E,3,0),IF($M30="Neutra",VLOOKUP(AH30,'Fatores PMC'!$B:$E,4,0))))</f>
        <v>120.76794860397155</v>
      </c>
      <c r="KC30" s="97">
        <f>JG30/IF($M30="Positiva",VLOOKUP(KC$5,'Fatores PMC'!$B:$E,2,0),IF($M30="Negativa",VLOOKUP(KC$5,'Fatores PMC'!$B:$E,3,0),IF($M30="Neutra",VLOOKUP(AI30,'Fatores PMC'!$B:$E,4,0))))</f>
        <v>122.31621237918101</v>
      </c>
      <c r="KD30" s="97">
        <f>JH30/IF($M30="Positiva",VLOOKUP(KD$5,'Fatores PMC'!$B:$E,2,0),IF($M30="Negativa",VLOOKUP(KD$5,'Fatores PMC'!$B:$E,3,0),IF($M30="Neutra",VLOOKUP(AJ30,'Fatores PMC'!$B:$E,4,0))))</f>
        <v>123.10541153656028</v>
      </c>
      <c r="KE30" s="97">
        <f>JI30/IF($M30="Positiva",VLOOKUP(KE$5,'Fatores PMC'!$B:$E,2,0),IF($M30="Negativa",VLOOKUP(KE$5,'Fatores PMC'!$B:$E,3,0),IF($M30="Neutra",VLOOKUP(AK30,'Fatores PMC'!$B:$E,4,0))))</f>
        <v>123.90473310683826</v>
      </c>
      <c r="KF30" s="97">
        <f>JJ30/VLOOKUP(KF$5,'Fatores PMC'!$B:$E,2,0)</f>
        <v>99.757427850248433</v>
      </c>
      <c r="KG30" s="97">
        <f>JK30/VLOOKUP(KG$5,'Fatores PMC'!$B:$E,2,0)</f>
        <v>105.76699813301299</v>
      </c>
      <c r="KH30" s="97">
        <f>JL30/VLOOKUP(KH$5,'Fatores PMC'!$B:$E,2,0)</f>
        <v>106.40800297602294</v>
      </c>
      <c r="KI30" s="97">
        <f>JM30/VLOOKUP(KI$5,'Fatores PMC'!$B:$E,2,0)</f>
        <v>107.05680155543315</v>
      </c>
      <c r="KJ30" s="97">
        <f>JN30/VLOOKUP(KJ$5,'Fatores PMC'!$B:$E,2,0)</f>
        <v>108.3784993452758</v>
      </c>
      <c r="KK30" s="97">
        <f>JO30/VLOOKUP(KK$5,'Fatores PMC'!$B:$E,2,0)</f>
        <v>109.0516383629821</v>
      </c>
      <c r="KL30" s="97">
        <f>JP30/VLOOKUP(KL$5,'Fatores PMC'!$B:$E,2,0)</f>
        <v>109.73317063527328</v>
      </c>
      <c r="KM30" s="97">
        <f>JQ30/VLOOKUP(KM$5,'Fatores PMC'!$B:$E,2,0)</f>
        <v>111.1222542690687</v>
      </c>
      <c r="KN30" s="97">
        <f>JR30/VLOOKUP(KN$5,'Fatores PMC'!$B:$E,2,0)</f>
        <v>112.54682937939445</v>
      </c>
      <c r="KO30" s="155" t="str">
        <f>IF(HLOOKUP(VLOOKUP(LEFT(KO$5,2),'%ICMS'!$B:$K,9,0),$IG$4:$IR$34,MATCH($C30,$C$4:$C$34,0),0)=FD30,"",FD30)</f>
        <v/>
      </c>
      <c r="KP30" s="155">
        <f>IF(HLOOKUP(VLOOKUP(LEFT(KP$5,2),'%ICMS'!$B:$K,9,0),$IG$4:$IR$34,MATCH($C30,$C$4:$C$34,0),0)=FE30,"",FE30)</f>
        <v>9.6590909090909061E-2</v>
      </c>
      <c r="KQ30" s="155" t="str">
        <f>IF(HLOOKUP(VLOOKUP(LEFT(KQ$5,2),'%ICMS'!$B:$K,9,0),$IG$4:$IR$34,MATCH($C30,$C$4:$C$34,0),0)=FF30,"",FF30)</f>
        <v/>
      </c>
      <c r="KR30" s="155" t="str">
        <f>IF(HLOOKUP(VLOOKUP(LEFT(KR$5,2),'%ICMS'!$B:$K,9,0),$IG$4:$IR$34,MATCH($C30,$C$4:$C$34,0),0)=FG30,"",FG30)</f>
        <v/>
      </c>
      <c r="KS30" s="155" t="str">
        <f>IF(HLOOKUP(VLOOKUP(LEFT(KS$5,2),'%ICMS'!$B:$K,9,0),$IG$4:$IR$34,MATCH($C30,$C$4:$C$34,0),0)=FH30,"",FH30)</f>
        <v/>
      </c>
      <c r="KT30" s="155" t="str">
        <f>IF(HLOOKUP(VLOOKUP(LEFT(KT$5,2),'%ICMS'!$B:$K,9,0),$IG$4:$IR$34,MATCH($C30,$C$4:$C$34,0),0)=FI30,"",FI30)</f>
        <v/>
      </c>
      <c r="KU30" s="155" t="str">
        <f>IF(HLOOKUP(VLOOKUP(LEFT(KU$5,2),'%ICMS'!$B:$K,9,0),$IG$4:$IR$34,MATCH($C30,$C$4:$C$34,0),0)=FJ30,"",FJ30)</f>
        <v/>
      </c>
      <c r="KV30" s="155" t="str">
        <f>IF(HLOOKUP(VLOOKUP(LEFT(KV$5,2),'%ICMS'!$B:$K,9,0),$IG$4:$IR$34,MATCH($C30,$C$4:$C$34,0),0)=FK30,"",FK30)</f>
        <v/>
      </c>
      <c r="KW30" s="155">
        <f>IF(HLOOKUP(VLOOKUP(LEFT(KW$5,2),'%ICMS'!$B:$K,9,0),$IG$4:$IR$34,MATCH($C30,$C$4:$C$34,0),0)=FL30,"",FL30)</f>
        <v>0</v>
      </c>
      <c r="KX30" s="155" t="str">
        <f>IF(HLOOKUP(VLOOKUP(LEFT(KX$5,2),'%ICMS'!$B:$K,9,0),$IG$4:$IR$34,MATCH($C30,$C$4:$C$34,0),0)=FM30,"",FM30)</f>
        <v/>
      </c>
      <c r="KY30" s="155" t="str">
        <f>IF(HLOOKUP(VLOOKUP(LEFT(KY$5,2),'%ICMS'!$B:$K,9,0),$IG$4:$IR$34,MATCH($C30,$C$4:$C$34,0),0)=FN30,"",FN30)</f>
        <v/>
      </c>
      <c r="KZ30" s="155" t="str">
        <f>IF(HLOOKUP(VLOOKUP(LEFT(KZ$5,2),'%ICMS'!$B:$K,9,0),$IG$4:$IR$34,MATCH($C30,$C$4:$C$34,0),0)=FO30,"",FO30)</f>
        <v/>
      </c>
      <c r="LA30" s="155" t="str">
        <f>IF(HLOOKUP(VLOOKUP(LEFT(LA$5,2),'%ICMS'!$B:$K,9,0),$IG$4:$IR$34,MATCH($C30,$C$4:$C$34,0),0)=FP30,"",FP30)</f>
        <v/>
      </c>
      <c r="LB30" s="155" t="str">
        <f>IF(HLOOKUP(VLOOKUP(LEFT(LB$5,2),'%ICMS'!$B:$K,9,0),$IG$4:$IR$34,MATCH($C30,$C$4:$C$34,0),0)=FQ30,"",FQ30)</f>
        <v/>
      </c>
      <c r="LC30" s="155" t="str">
        <f>IF(HLOOKUP(VLOOKUP(LEFT(LC$5,2),'%ICMS'!$B:$K,9,0),$IG$4:$IR$34,MATCH($C30,$C$4:$C$34,0),0)=FR30,"",FR30)</f>
        <v/>
      </c>
      <c r="LD30" s="155" t="str">
        <f>IF(HLOOKUP(VLOOKUP(LEFT(LD$5,2),'%ICMS'!$B:$K,9,0),$IG$4:$IR$34,MATCH($C30,$C$4:$C$34,0),0)=FS30,"",FS30)</f>
        <v/>
      </c>
      <c r="LE30" s="155" t="str">
        <f>IF(HLOOKUP(VLOOKUP(LEFT(LE$5,2),'%ICMS'!$B:$K,9,0),$IG$4:$IR$34,MATCH($C30,$C$4:$C$34,0),0)=FT30,"",FT30)</f>
        <v/>
      </c>
      <c r="LF30" s="155" t="str">
        <f>IF(HLOOKUP(VLOOKUP(LEFT(LF$5,2),'%ICMS'!$B:$K,9,0),$IG$4:$IR$34,MATCH($C30,$C$4:$C$34,0),0)=FU30,"",FU30)</f>
        <v/>
      </c>
      <c r="LG30" s="155" t="str">
        <f>IF(HLOOKUP(VLOOKUP(LEFT(LG$5,2),'%ICMS'!$B:$K,9,0),$IG$4:$IR$34,MATCH($C30,$C$4:$C$34,0),0)=FV30,"",FV30)</f>
        <v/>
      </c>
      <c r="LH30" s="155" t="str">
        <f>IF(HLOOKUP(VLOOKUP(LEFT(LH$5,2),'%ICMS'!$B:$K,9,0),$IG$4:$IR$34,MATCH($C30,$C$4:$C$34,0),0)=FW30,"",FW30)</f>
        <v/>
      </c>
      <c r="LI30" s="155" t="str">
        <f>IF(HLOOKUP(VLOOKUP(LEFT(LI$5,2),'%ICMS'!$B:$K,9,0),$IG$4:$IR$34,MATCH($C30,$C$4:$C$34,0),0)=FX30,"",FX30)</f>
        <v/>
      </c>
      <c r="LJ30" s="155" t="str">
        <f>IF(HLOOKUP(VLOOKUP(LEFT(LJ$5,2),'%ICMS'!$B:$K,9,0),$IG$4:$IR$34,MATCH($C30,$C$4:$C$34,0),0)=FY30,"",FY30)</f>
        <v/>
      </c>
      <c r="LK30" s="155" t="str">
        <f>IF(HLOOKUP(VLOOKUP(LEFT(LK$5,2),'%ICMS'!$B:$K,9,0),$IG$4:$IR$34,MATCH($C30,$C$4:$C$34,0),0)=FZ30,"",FZ30)</f>
        <v/>
      </c>
      <c r="LL30" s="155" t="str">
        <f>IF(HLOOKUP(VLOOKUP(LEFT(LL$5,2),'%ICMS'!$B:$K,9,0),$IG$4:$IR$34,MATCH($C30,$C$4:$C$34,0),0)=GA30,"",GA30)</f>
        <v/>
      </c>
      <c r="LM30" s="155" t="str">
        <f>IF(HLOOKUP(VLOOKUP(LEFT(LM$5,2),'%ICMS'!$B:$K,9,0),$IG$4:$IR$34,MATCH($C30,$C$4:$C$34,0),0)=GB30,"",GB30)</f>
        <v/>
      </c>
      <c r="LN30" s="155" t="str">
        <f>IF(HLOOKUP(VLOOKUP(LEFT(LN$5,2),'%ICMS'!$B:$K,9,0),$IG$4:$IR$34,MATCH($C30,$C$4:$C$34,0),0)=GC30,"",GC30)</f>
        <v/>
      </c>
      <c r="LO30" s="155" t="str">
        <f>IFERROR(IF(AND(VLOOKUP(LEFT(LO$5,2),'%ICMS'!$B$2:$I$29,8,0)=AY30,HLOOKUP(AY30,$IG$5:$IO$34,MATCH($C30,$C$5:$C$34,0),0)=GD30),"",GD30),GD30)</f>
        <v/>
      </c>
      <c r="LP30" s="97" t="str">
        <f>IF(VLOOKUP(LEFT($LP$5,2),'%ICMS'!$B$2:$I$29,8,0)=Y30,"",GE30)</f>
        <v/>
      </c>
      <c r="LQ30" s="97" t="str">
        <f>IF(VLOOKUP(LEFT($LQ$5,2),'%ICMS'!$B$2:$I$29,8,0)=Z30,"",GF30)</f>
        <v/>
      </c>
      <c r="LR30" s="97" t="str">
        <f>IF(VLOOKUP(LEFT($LR$5,2),'%ICMS'!$B$2:$I$29,8,0)=AA30,"",GG30)</f>
        <v/>
      </c>
      <c r="LS30" s="97" t="str">
        <f>IF(VLOOKUP(LEFT($LS$5,2),'%ICMS'!$B$2:$I$29,8,0)=AB30,"",GH30)</f>
        <v/>
      </c>
      <c r="LT30" s="97" t="str">
        <f>IF(VLOOKUP(LEFT($LT$5,2),'%ICMS'!$B$2:$I$29,8,0)=AC30,"",GI30)</f>
        <v/>
      </c>
      <c r="LU30" s="97" t="str">
        <f>IF(VLOOKUP(LEFT($LU$5,2),'%ICMS'!$B$2:$I$29,8,0)=AD30,"",GJ30)</f>
        <v/>
      </c>
      <c r="LV30" s="97" t="str">
        <f>IF(VLOOKUP(LEFT($LV$5,2),'%ICMS'!$B$2:$I$29,8,0)=AE30,"",GK30)</f>
        <v/>
      </c>
      <c r="LW30" s="97" t="str">
        <f>IF(VLOOKUP(LEFT($LW$5,2),'%ICMS'!$B$2:$I$29,8,0)=AF30,"",GL30)</f>
        <v/>
      </c>
      <c r="LX30" s="97" t="str">
        <f>IF(VLOOKUP(LEFT($LX$5,2),'%ICMS'!$B$2:$I$29,8,0)=AG30,"",GM30)</f>
        <v/>
      </c>
      <c r="LY30" s="97" t="str">
        <f>IF(VLOOKUP(LEFT($LY$5,2),'%ICMS'!$B$2:$I$29,8,0)=AH30,"",GN30)</f>
        <v/>
      </c>
      <c r="LZ30" s="97" t="str">
        <f>IF(VLOOKUP(LEFT($LZ$5,2),'%ICMS'!$B$2:$I$29,8,0)=AI30,"",GO30)</f>
        <v/>
      </c>
      <c r="MA30" s="97" t="str">
        <f>IF(VLOOKUP(LEFT($MA$5,2),'%ICMS'!$B$2:$I$29,8,0)=AJ30,"",GP30)</f>
        <v/>
      </c>
      <c r="MB30" s="97" t="str">
        <f>IF(VLOOKUP(LEFT($MB$5,2),'%ICMS'!$B$2:$I$29,8,0)=AK30,"",GQ30)</f>
        <v/>
      </c>
      <c r="MC30" s="97" t="str">
        <f>IF(VLOOKUP(LEFT($MC$5,2),'%ICMS'!$B$2:$I$29,8,0)=AL30,"",GR30)</f>
        <v/>
      </c>
      <c r="MD30" s="97" t="str">
        <f>IF(VLOOKUP(LEFT($MD$5,2),'%ICMS'!$B$2:$I$29,8,0)=AM30,"",GS30)</f>
        <v/>
      </c>
      <c r="ME30" s="97" t="str">
        <f>IF(VLOOKUP(LEFT($ME$5,2),'%ICMS'!$B$2:$I$29,8,0)=AN30,"",GT30)</f>
        <v/>
      </c>
      <c r="MF30" s="97" t="str">
        <f>IF(VLOOKUP(LEFT($MF$5,2),'%ICMS'!$B$2:$I$29,8,0)=AO30,"",GU30)</f>
        <v/>
      </c>
      <c r="MG30" s="97" t="str">
        <f>IF(VLOOKUP(LEFT($MG$5,2),'%ICMS'!$B$2:$I$29,8,0)=AP30,"",GV30)</f>
        <v/>
      </c>
      <c r="MH30" s="97" t="str">
        <f>IF(VLOOKUP(LEFT($MH$5,2),'%ICMS'!$B$2:$I$29,8,0)=AQ30,"",GW30)</f>
        <v/>
      </c>
      <c r="MI30" s="97" t="str">
        <f>IF(VLOOKUP(LEFT($MI$5,2),'%ICMS'!$B$2:$I$29,8,0)=AR30,"",GX30)</f>
        <v/>
      </c>
      <c r="MJ30" s="97" t="str">
        <f>IF(VLOOKUP(LEFT($MJ$5,2),'%ICMS'!$B$2:$I$29,8,0)=AS30,"",GY30)</f>
        <v/>
      </c>
      <c r="MK30" s="97" t="str">
        <f>IF(VLOOKUP(LEFT($MK$5,2),'%ICMS'!$B$2:$I$29,8,0)=AT30,"",GZ30)</f>
        <v/>
      </c>
      <c r="ML30" s="97" t="str">
        <f>IF(VLOOKUP(LEFT($ML$5,2),'%ICMS'!$B$2:$I$29,8,0)=AU30,"",HA30)</f>
        <v/>
      </c>
      <c r="MM30" s="97" t="str">
        <f>IF(VLOOKUP(LEFT($MM$5,2),'%ICMS'!$B$2:$I$29,8,0)=AV30,"",HB30)</f>
        <v/>
      </c>
      <c r="MN30" s="97" t="str">
        <f>IF(VLOOKUP(LEFT($MN$5,2),'%ICMS'!$B$2:$I$29,8,0)=AW30,"",HC30)</f>
        <v/>
      </c>
      <c r="MO30" s="97" t="str">
        <f>IF(VLOOKUP(LEFT($MO$5,2),'%ICMS'!$B$2:$I$29,8,0)=AX30,"",HD30)</f>
        <v/>
      </c>
      <c r="MP30" s="97" t="str">
        <f>IF(VLOOKUP(LEFT($MP$5,2),'%ICMS'!$B$2:$I$29,8,0)=AY30,"",HE30)</f>
        <v/>
      </c>
      <c r="MQ30" s="97" t="str">
        <f>IF(VLOOKUP(LEFT($MQ$5,2),'%ICMS'!$B$2:$I$29,8,0)=Y30,"",HF30)</f>
        <v/>
      </c>
      <c r="MR30" s="97" t="str">
        <f>IF(VLOOKUP(LEFT($MR$5,2),'%ICMS'!$B$2:$I$29,8,0)=Z30,"",HG30)</f>
        <v/>
      </c>
      <c r="MS30" s="97" t="str">
        <f>IF(VLOOKUP(LEFT($MS$5,2),'%ICMS'!$B$2:$I$29,8,0)=AA30,"",HH30)</f>
        <v/>
      </c>
      <c r="MT30" s="97" t="str">
        <f>IF(VLOOKUP(LEFT($MT$5,2),'%ICMS'!$B$2:$I$29,8,0)=AB30,"",HI30)</f>
        <v/>
      </c>
      <c r="MU30" s="97" t="str">
        <f>IF(VLOOKUP(LEFT($MU$5,2),'%ICMS'!$B$2:$I$29,8,0)=AC30,"",HJ30)</f>
        <v/>
      </c>
      <c r="MV30" s="97" t="str">
        <f>IF(VLOOKUP(LEFT($MV$5,2),'%ICMS'!$B$2:$I$29,8,0)=AD30,"",HK30)</f>
        <v/>
      </c>
      <c r="MW30" s="97" t="str">
        <f>IF(VLOOKUP(LEFT($MW$5,2),'%ICMS'!$B$2:$I$29,8,0)=AE30,"",HL30)</f>
        <v/>
      </c>
      <c r="MX30" s="97" t="str">
        <f>IF(VLOOKUP(LEFT($MX$5,2),'%ICMS'!$B$2:$I$29,8,0)=AF30,"",HM30)</f>
        <v/>
      </c>
      <c r="MY30" s="97" t="str">
        <f>IF(VLOOKUP(LEFT($MY$5,2),'%ICMS'!$B$2:$I$29,8,0)=AG30,"",HN30)</f>
        <v/>
      </c>
      <c r="MZ30" s="97" t="str">
        <f>IF(VLOOKUP(LEFT($MZ$5,2),'%ICMS'!$B$2:$I$29,8,0)=AH30,"",HO30)</f>
        <v/>
      </c>
      <c r="NA30" s="97" t="str">
        <f>IF(VLOOKUP(LEFT($NA$5,2),'%ICMS'!$B$2:$I$29,8,0)=AI30,"",HP30)</f>
        <v/>
      </c>
      <c r="NB30" s="97" t="str">
        <f>IF(VLOOKUP(LEFT($NB$5,2),'%ICMS'!$B$2:$I$29,8,0)=AJ30,"",HQ30)</f>
        <v/>
      </c>
      <c r="NC30" s="97" t="str">
        <f>IF(VLOOKUP(LEFT($NC$5,2),'%ICMS'!$B$2:$I$29,8,0)=AK30,"",HR30)</f>
        <v/>
      </c>
      <c r="ND30" s="97" t="str">
        <f>IF(VLOOKUP(LEFT($ND$5,2),'%ICMS'!$B$2:$I$29,8,0)=AL30,"",HS30)</f>
        <v/>
      </c>
      <c r="NE30" s="97" t="str">
        <f>IF(VLOOKUP(LEFT($NE$5,2),'%ICMS'!$B$2:$I$29,8,0)=AM30,"",HT30)</f>
        <v/>
      </c>
      <c r="NF30" s="97" t="str">
        <f>IF(VLOOKUP(LEFT($NF$5,2),'%ICMS'!$B$2:$I$29,8,0)=AN30,"",HU30)</f>
        <v/>
      </c>
      <c r="NG30" s="97" t="str">
        <f>IF(VLOOKUP(LEFT($NG$5,2),'%ICMS'!$B$2:$I$29,8,0)=AO30,"",HV30)</f>
        <v/>
      </c>
      <c r="NH30" s="97" t="str">
        <f>IF(VLOOKUP(LEFT($NH$5,2),'%ICMS'!$B$2:$I$29,8,0)=AP30,"",HW30)</f>
        <v/>
      </c>
      <c r="NI30" s="97" t="str">
        <f>IF(VLOOKUP(LEFT($NI$5,2),'%ICMS'!$B$2:$I$29,8,0)=AQ30,"",HX30)</f>
        <v/>
      </c>
      <c r="NJ30" s="97" t="str">
        <f>IF(VLOOKUP(LEFT($NJ$5,2),'%ICMS'!$B$2:$I$29,8,0)=AR30,"",HY30)</f>
        <v/>
      </c>
      <c r="NK30" s="97" t="str">
        <f>IF(VLOOKUP(LEFT($NK$5,2),'%ICMS'!$B$2:$I$29,8,0)=AS30,"",HZ30)</f>
        <v/>
      </c>
      <c r="NL30" s="97" t="str">
        <f>IF(VLOOKUP(LEFT($NL$5,2),'%ICMS'!$B$2:$I$29,8,0)=AT30,"",IA30)</f>
        <v/>
      </c>
      <c r="NM30" s="97" t="str">
        <f>IF(VLOOKUP(LEFT($NM$5,2),'%ICMS'!$B$2:$I$29,8,0)=AU30,"",IB30)</f>
        <v/>
      </c>
      <c r="NN30" s="97" t="str">
        <f>IF(VLOOKUP(LEFT($NN$5,2),'%ICMS'!$B$2:$I$29,8,0)=AV30,"",IC30)</f>
        <v/>
      </c>
      <c r="NO30" s="97" t="str">
        <f>IF(FB30="PMPF",U30,IF(VLOOKUP(LEFT($NO$5,2),'%ICMS'!$B$2:$I$29,8,0)=AW30,"",ID30))</f>
        <v/>
      </c>
      <c r="NP30" s="97" t="str">
        <f>IF(VLOOKUP(LEFT($NP$5,2),'%ICMS'!$B$2:$I$29,8,0)=AX30,"",IE30)</f>
        <v/>
      </c>
      <c r="NQ30" s="97" t="str">
        <f>IF(VLOOKUP(LEFT($NQ$5,2),'%ICMS'!$B$2:$I$29,8,0)=AY30,"",IF30)</f>
        <v/>
      </c>
      <c r="NT30" s="153">
        <v>0.08</v>
      </c>
      <c r="NU30" s="97">
        <f t="shared" si="18"/>
        <v>74.354077634766597</v>
      </c>
      <c r="NV30" s="97">
        <f t="shared" si="19"/>
        <v>74.354087155712534</v>
      </c>
      <c r="NW30" s="97">
        <f t="shared" si="20"/>
        <v>74.354054059090913</v>
      </c>
      <c r="NX30" s="97">
        <f t="shared" si="21"/>
        <v>74.354054059090913</v>
      </c>
      <c r="NY30" s="97">
        <f t="shared" si="22"/>
        <v>74.354087155712534</v>
      </c>
      <c r="NZ30" s="97">
        <f t="shared" si="23"/>
        <v>74.354054059090913</v>
      </c>
      <c r="OA30" s="97">
        <f t="shared" si="24"/>
        <v>74.354068567199008</v>
      </c>
      <c r="OB30" s="97">
        <f t="shared" si="25"/>
        <v>74.354068567199008</v>
      </c>
      <c r="OC30" s="97">
        <f t="shared" si="26"/>
        <v>80.7797386649316</v>
      </c>
      <c r="OD30" s="97">
        <f t="shared" si="27"/>
        <v>74.354049525307133</v>
      </c>
      <c r="OE30" s="97">
        <f t="shared" si="28"/>
        <v>74.354054059090913</v>
      </c>
      <c r="OF30" s="97">
        <f t="shared" si="29"/>
        <v>74.354068567199008</v>
      </c>
      <c r="OG30" s="97">
        <f t="shared" si="30"/>
        <v>74.354068567199008</v>
      </c>
      <c r="OH30" s="97">
        <f t="shared" si="31"/>
        <v>74.354077634766597</v>
      </c>
      <c r="OI30" s="97">
        <f t="shared" si="32"/>
        <v>74.354054059090913</v>
      </c>
      <c r="OJ30" s="97">
        <f t="shared" si="33"/>
        <v>74.354087155712534</v>
      </c>
      <c r="OK30" s="97">
        <f t="shared" si="34"/>
        <v>74.354088062469287</v>
      </c>
      <c r="OL30" s="97">
        <f t="shared" si="35"/>
        <v>74.354087609090911</v>
      </c>
      <c r="OM30" s="97">
        <f t="shared" si="36"/>
        <v>74.354050432063886</v>
      </c>
      <c r="ON30" s="97">
        <f t="shared" si="37"/>
        <v>74.354054059090913</v>
      </c>
      <c r="OO30" s="97">
        <f t="shared" si="38"/>
        <v>74.354087609090911</v>
      </c>
      <c r="OP30" s="97">
        <f t="shared" si="39"/>
        <v>74.354054059090913</v>
      </c>
      <c r="OQ30" s="97">
        <f t="shared" si="40"/>
        <v>74.354068567199008</v>
      </c>
      <c r="OR30" s="97">
        <f t="shared" si="41"/>
        <v>74.354068567199008</v>
      </c>
      <c r="OS30" s="97">
        <f t="shared" si="42"/>
        <v>74.354054059090913</v>
      </c>
      <c r="OT30" s="97">
        <f t="shared" si="43"/>
        <v>74.354054059090913</v>
      </c>
      <c r="OU30" s="97">
        <f t="shared" si="44"/>
        <v>74.354054059090913</v>
      </c>
      <c r="OV30" s="97">
        <f t="shared" si="104"/>
        <v>0</v>
      </c>
      <c r="OW30" s="97">
        <f t="shared" si="45"/>
        <v>0</v>
      </c>
      <c r="OX30" s="97">
        <f t="shared" si="46"/>
        <v>0</v>
      </c>
      <c r="OY30" s="97">
        <f t="shared" si="47"/>
        <v>0</v>
      </c>
      <c r="OZ30" s="97">
        <f t="shared" si="48"/>
        <v>0</v>
      </c>
      <c r="PA30" s="97">
        <f t="shared" si="49"/>
        <v>0</v>
      </c>
      <c r="PB30" s="97">
        <f t="shared" si="50"/>
        <v>0</v>
      </c>
      <c r="PC30" s="97">
        <f t="shared" si="51"/>
        <v>0</v>
      </c>
      <c r="PD30" s="97">
        <f t="shared" si="52"/>
        <v>0</v>
      </c>
      <c r="PE30" s="97">
        <f t="shared" si="53"/>
        <v>0</v>
      </c>
      <c r="PF30" s="97">
        <f t="shared" si="54"/>
        <v>0</v>
      </c>
      <c r="PG30" s="97">
        <f t="shared" si="55"/>
        <v>0</v>
      </c>
      <c r="PH30" s="97">
        <f t="shared" si="56"/>
        <v>0</v>
      </c>
      <c r="PI30" s="97">
        <f t="shared" si="57"/>
        <v>0</v>
      </c>
      <c r="PJ30" s="97">
        <f t="shared" si="58"/>
        <v>0</v>
      </c>
      <c r="PK30" s="97">
        <f t="shared" si="59"/>
        <v>0</v>
      </c>
      <c r="PL30" s="97">
        <f t="shared" si="60"/>
        <v>0</v>
      </c>
      <c r="PM30" s="97">
        <f t="shared" si="61"/>
        <v>0</v>
      </c>
      <c r="PN30" s="97">
        <f t="shared" si="62"/>
        <v>0</v>
      </c>
      <c r="PO30" s="97">
        <f t="shared" si="63"/>
        <v>0</v>
      </c>
      <c r="PP30" s="97">
        <f t="shared" si="64"/>
        <v>0</v>
      </c>
      <c r="PQ30" s="97">
        <f t="shared" si="65"/>
        <v>0</v>
      </c>
      <c r="PR30" s="97">
        <f t="shared" si="66"/>
        <v>0</v>
      </c>
      <c r="PS30" s="97">
        <f t="shared" si="67"/>
        <v>0</v>
      </c>
      <c r="PT30" s="97">
        <f t="shared" si="68"/>
        <v>0</v>
      </c>
      <c r="PU30" s="97">
        <f t="shared" si="69"/>
        <v>0</v>
      </c>
      <c r="PV30" s="97">
        <f t="shared" si="70"/>
        <v>0</v>
      </c>
      <c r="PW30" s="97">
        <f t="shared" si="71"/>
        <v>0</v>
      </c>
      <c r="PX30" s="97">
        <f t="shared" si="72"/>
        <v>0</v>
      </c>
      <c r="PY30" s="97">
        <f t="shared" si="73"/>
        <v>0</v>
      </c>
      <c r="PZ30" s="97">
        <f t="shared" si="74"/>
        <v>0</v>
      </c>
      <c r="QA30" s="97">
        <f t="shared" si="75"/>
        <v>0</v>
      </c>
      <c r="QB30" s="97">
        <f t="shared" si="76"/>
        <v>0</v>
      </c>
      <c r="QC30" s="97">
        <f t="shared" si="77"/>
        <v>0</v>
      </c>
      <c r="QD30" s="97">
        <f t="shared" si="78"/>
        <v>0</v>
      </c>
      <c r="QE30" s="97">
        <f t="shared" si="79"/>
        <v>0</v>
      </c>
      <c r="QF30" s="97">
        <f t="shared" si="80"/>
        <v>0</v>
      </c>
      <c r="QG30" s="97">
        <f t="shared" si="81"/>
        <v>0</v>
      </c>
      <c r="QH30" s="97">
        <f t="shared" si="82"/>
        <v>0</v>
      </c>
      <c r="QI30" s="97">
        <f t="shared" si="83"/>
        <v>0</v>
      </c>
      <c r="QJ30" s="97">
        <f t="shared" si="84"/>
        <v>0</v>
      </c>
      <c r="QK30" s="97">
        <f t="shared" si="85"/>
        <v>0</v>
      </c>
      <c r="QL30" s="97">
        <f t="shared" si="86"/>
        <v>0</v>
      </c>
      <c r="QM30" s="97">
        <f t="shared" si="87"/>
        <v>0</v>
      </c>
      <c r="QN30" s="97">
        <f t="shared" si="88"/>
        <v>0</v>
      </c>
      <c r="QO30" s="97">
        <f t="shared" si="89"/>
        <v>0</v>
      </c>
      <c r="QP30" s="97">
        <f t="shared" si="90"/>
        <v>0</v>
      </c>
      <c r="QQ30" s="97">
        <f t="shared" si="91"/>
        <v>0</v>
      </c>
      <c r="QR30" s="97">
        <f t="shared" si="92"/>
        <v>0</v>
      </c>
      <c r="QS30" s="97">
        <f t="shared" si="93"/>
        <v>0</v>
      </c>
      <c r="QT30" s="97">
        <f t="shared" si="94"/>
        <v>0</v>
      </c>
      <c r="QU30" s="97">
        <f t="shared" si="95"/>
        <v>0</v>
      </c>
      <c r="QV30" s="97">
        <f t="shared" si="96"/>
        <v>0</v>
      </c>
      <c r="QW30" s="97">
        <f t="shared" si="97"/>
        <v>0</v>
      </c>
      <c r="QX30" s="97">
        <f t="shared" si="105"/>
        <v>74.354077634766597</v>
      </c>
      <c r="QY30" s="97">
        <f t="shared" si="232"/>
        <v>74.354087155712534</v>
      </c>
      <c r="QZ30" s="97">
        <f t="shared" si="233"/>
        <v>74.354054059090913</v>
      </c>
      <c r="RA30" s="97">
        <f t="shared" si="234"/>
        <v>74.354054059090913</v>
      </c>
      <c r="RB30" s="97">
        <f t="shared" si="235"/>
        <v>74.354087155712534</v>
      </c>
      <c r="RC30" s="97">
        <f t="shared" si="236"/>
        <v>74.354054059090913</v>
      </c>
      <c r="RD30" s="97">
        <f t="shared" si="237"/>
        <v>74.354068567199008</v>
      </c>
      <c r="RE30" s="97">
        <f t="shared" si="238"/>
        <v>74.354068567199008</v>
      </c>
      <c r="RF30" s="97">
        <f t="shared" si="239"/>
        <v>80.7797386649316</v>
      </c>
      <c r="RG30" s="97">
        <f t="shared" si="240"/>
        <v>74.354049525307133</v>
      </c>
      <c r="RH30" s="97">
        <f t="shared" si="241"/>
        <v>74.354054059090913</v>
      </c>
      <c r="RI30" s="97">
        <f t="shared" si="242"/>
        <v>74.354068567199008</v>
      </c>
      <c r="RJ30" s="97">
        <f t="shared" si="243"/>
        <v>74.354068567199008</v>
      </c>
      <c r="RK30" s="97">
        <f t="shared" si="244"/>
        <v>74.354077634766597</v>
      </c>
      <c r="RL30" s="97">
        <f t="shared" si="245"/>
        <v>74.354054059090913</v>
      </c>
      <c r="RM30" s="97">
        <f t="shared" si="246"/>
        <v>74.354087155712534</v>
      </c>
      <c r="RN30" s="97">
        <f t="shared" si="247"/>
        <v>74.354088062469287</v>
      </c>
      <c r="RO30" s="97">
        <f t="shared" si="248"/>
        <v>74.354087609090911</v>
      </c>
      <c r="RP30" s="97">
        <f t="shared" si="249"/>
        <v>74.354050432063886</v>
      </c>
      <c r="RQ30" s="97">
        <f t="shared" si="250"/>
        <v>74.354054059090913</v>
      </c>
      <c r="RR30" s="97">
        <f t="shared" si="251"/>
        <v>74.354087609090911</v>
      </c>
      <c r="RS30" s="97">
        <f t="shared" si="252"/>
        <v>74.354054059090913</v>
      </c>
      <c r="RT30" s="97">
        <f t="shared" si="226"/>
        <v>74.354068567199008</v>
      </c>
      <c r="RU30" s="97">
        <f t="shared" si="227"/>
        <v>74.354068567199008</v>
      </c>
      <c r="RV30" s="97">
        <f t="shared" si="228"/>
        <v>74.354054059090913</v>
      </c>
      <c r="RW30" s="97">
        <f t="shared" si="229"/>
        <v>74.354054059090913</v>
      </c>
      <c r="RX30" s="97">
        <f t="shared" si="230"/>
        <v>74.354054059090913</v>
      </c>
      <c r="RY30" s="97">
        <f t="shared" si="106"/>
        <v>71.121291650646299</v>
      </c>
      <c r="RZ30" s="97">
        <f t="shared" si="107"/>
        <v>71.121300757638082</v>
      </c>
      <c r="SA30" s="97">
        <f t="shared" si="108"/>
        <v>71.121269100000006</v>
      </c>
      <c r="SB30" s="97">
        <f t="shared" si="109"/>
        <v>71.121269100000006</v>
      </c>
      <c r="SC30" s="97">
        <f t="shared" si="110"/>
        <v>71.121300757638082</v>
      </c>
      <c r="SD30" s="97">
        <f t="shared" si="111"/>
        <v>71.121269100000006</v>
      </c>
      <c r="SE30" s="97">
        <f t="shared" si="112"/>
        <v>71.121282977320789</v>
      </c>
      <c r="SF30" s="97">
        <f t="shared" si="113"/>
        <v>71.121282977320789</v>
      </c>
      <c r="SG30" s="97">
        <f t="shared" si="114"/>
        <v>71.121291650646299</v>
      </c>
      <c r="SH30" s="97">
        <f t="shared" si="115"/>
        <v>71.121264763337251</v>
      </c>
      <c r="SI30" s="97">
        <f t="shared" si="116"/>
        <v>71.121269100000006</v>
      </c>
      <c r="SJ30" s="97">
        <f t="shared" si="117"/>
        <v>71.121282977320789</v>
      </c>
      <c r="SK30" s="97">
        <f t="shared" si="118"/>
        <v>71.121282977320789</v>
      </c>
      <c r="SL30" s="97">
        <f t="shared" si="119"/>
        <v>71.121291650646299</v>
      </c>
      <c r="SM30" s="97">
        <f t="shared" si="120"/>
        <v>71.121269100000006</v>
      </c>
      <c r="SN30" s="97">
        <f t="shared" si="121"/>
        <v>71.121300757638082</v>
      </c>
      <c r="SO30" s="97">
        <f t="shared" si="122"/>
        <v>71.121301624970627</v>
      </c>
      <c r="SP30" s="97">
        <f t="shared" si="123"/>
        <v>71.121301191304354</v>
      </c>
      <c r="SQ30" s="97">
        <f t="shared" si="124"/>
        <v>71.121265630669811</v>
      </c>
      <c r="SR30" s="97">
        <f t="shared" si="125"/>
        <v>71.121269100000006</v>
      </c>
      <c r="SS30" s="97">
        <f t="shared" si="126"/>
        <v>71.121301191304354</v>
      </c>
      <c r="ST30" s="97">
        <f t="shared" si="127"/>
        <v>71.121269100000006</v>
      </c>
      <c r="SU30" s="97">
        <f t="shared" si="128"/>
        <v>71.121282977320789</v>
      </c>
      <c r="SV30" s="97">
        <f t="shared" si="129"/>
        <v>71.121282977320789</v>
      </c>
      <c r="SW30" s="97">
        <f t="shared" si="130"/>
        <v>71.121269100000006</v>
      </c>
      <c r="SX30" s="97">
        <f t="shared" si="131"/>
        <v>71.121269100000006</v>
      </c>
      <c r="SY30" s="97">
        <f t="shared" si="132"/>
        <v>71.121269100000006</v>
      </c>
    </row>
    <row r="31" spans="1:519" s="112" customFormat="1" ht="15" customHeight="1" x14ac:dyDescent="0.2">
      <c r="A31" s="16" t="s">
        <v>99</v>
      </c>
      <c r="B31" s="16" t="s">
        <v>36</v>
      </c>
      <c r="C31" s="18">
        <v>100193011</v>
      </c>
      <c r="D31" s="17" t="s">
        <v>3</v>
      </c>
      <c r="E31" s="18" t="s">
        <v>172</v>
      </c>
      <c r="F31" s="148" t="s">
        <v>67</v>
      </c>
      <c r="G31" s="18">
        <v>60</v>
      </c>
      <c r="H31" s="18" t="s">
        <v>39</v>
      </c>
      <c r="I31" s="148" t="s">
        <v>125</v>
      </c>
      <c r="J31" s="18" t="s">
        <v>110</v>
      </c>
      <c r="K31" s="149" t="s">
        <v>108</v>
      </c>
      <c r="L31" s="18" t="s">
        <v>62</v>
      </c>
      <c r="M31" s="18" t="s">
        <v>19</v>
      </c>
      <c r="N31" s="150" t="s">
        <v>65</v>
      </c>
      <c r="O31" s="150" t="s">
        <v>136</v>
      </c>
      <c r="P31" s="150">
        <v>5</v>
      </c>
      <c r="Q31" s="150" t="s">
        <v>34</v>
      </c>
      <c r="R31" s="150" t="s">
        <v>21</v>
      </c>
      <c r="S31" s="151">
        <v>0</v>
      </c>
      <c r="T31" s="152">
        <v>0</v>
      </c>
      <c r="U31" s="169" t="s">
        <v>369</v>
      </c>
      <c r="V31" s="153">
        <v>0.42109999999999997</v>
      </c>
      <c r="W31" s="153">
        <v>0</v>
      </c>
      <c r="X31" s="153"/>
      <c r="Y31" s="153">
        <v>0.19</v>
      </c>
      <c r="Z31" s="153">
        <v>0.20499999999999999</v>
      </c>
      <c r="AA31" s="153">
        <v>0.2</v>
      </c>
      <c r="AB31" s="153">
        <v>0.18</v>
      </c>
      <c r="AC31" s="153">
        <v>0.20499999999999999</v>
      </c>
      <c r="AD31" s="153">
        <v>0.2</v>
      </c>
      <c r="AE31" s="153">
        <v>0.17</v>
      </c>
      <c r="AF31" s="153">
        <v>0.17</v>
      </c>
      <c r="AG31" s="153">
        <v>0.19</v>
      </c>
      <c r="AH31" s="153">
        <v>0.23</v>
      </c>
      <c r="AI31" s="153">
        <v>0.18</v>
      </c>
      <c r="AJ31" s="153">
        <v>0.17</v>
      </c>
      <c r="AK31" s="153">
        <v>0.17</v>
      </c>
      <c r="AL31" s="153">
        <v>0.19</v>
      </c>
      <c r="AM31" s="153">
        <v>0.2</v>
      </c>
      <c r="AN31" s="153">
        <v>0.20499999999999999</v>
      </c>
      <c r="AO31" s="153">
        <v>0.22500000000000001</v>
      </c>
      <c r="AP31" s="153">
        <v>0.19500000000000001</v>
      </c>
      <c r="AQ31" s="153">
        <v>0.22</v>
      </c>
      <c r="AR31" s="153">
        <v>0.2</v>
      </c>
      <c r="AS31" s="153">
        <v>0.19500000000000001</v>
      </c>
      <c r="AT31" s="153">
        <v>0.2</v>
      </c>
      <c r="AU31" s="153">
        <v>0.17</v>
      </c>
      <c r="AV31" s="153">
        <v>0.17</v>
      </c>
      <c r="AW31" s="153">
        <v>0.2</v>
      </c>
      <c r="AX31" s="153">
        <v>0.18</v>
      </c>
      <c r="AY31" s="153">
        <v>0.2</v>
      </c>
      <c r="AZ31" s="153">
        <v>0.12</v>
      </c>
      <c r="BA31" s="153">
        <v>0.12</v>
      </c>
      <c r="BB31" s="153">
        <v>0.12</v>
      </c>
      <c r="BC31" s="153">
        <v>0.12</v>
      </c>
      <c r="BD31" s="153">
        <v>0.12</v>
      </c>
      <c r="BE31" s="153">
        <v>0.12</v>
      </c>
      <c r="BF31" s="153">
        <v>0.12</v>
      </c>
      <c r="BG31" s="153">
        <v>0.12</v>
      </c>
      <c r="BH31" s="153">
        <v>0.19</v>
      </c>
      <c r="BI31" s="153">
        <v>0.12</v>
      </c>
      <c r="BJ31" s="153">
        <v>0.12</v>
      </c>
      <c r="BK31" s="153">
        <v>0.12</v>
      </c>
      <c r="BL31" s="153">
        <v>0.12</v>
      </c>
      <c r="BM31" s="153">
        <v>0.12</v>
      </c>
      <c r="BN31" s="153">
        <v>0.12</v>
      </c>
      <c r="BO31" s="153">
        <v>0.12</v>
      </c>
      <c r="BP31" s="153">
        <v>0.12</v>
      </c>
      <c r="BQ31" s="153">
        <v>0.12</v>
      </c>
      <c r="BR31" s="153">
        <v>0.12</v>
      </c>
      <c r="BS31" s="153">
        <v>0.12</v>
      </c>
      <c r="BT31" s="153">
        <v>0.12</v>
      </c>
      <c r="BU31" s="153">
        <v>0.12</v>
      </c>
      <c r="BV31" s="153">
        <v>0.12</v>
      </c>
      <c r="BW31" s="153">
        <v>0.12</v>
      </c>
      <c r="BX31" s="153">
        <v>0.12</v>
      </c>
      <c r="BY31" s="153">
        <v>0.12</v>
      </c>
      <c r="BZ31" s="153">
        <v>0.12</v>
      </c>
      <c r="CA31" s="153" t="s">
        <v>369</v>
      </c>
      <c r="CB31" s="153" t="s">
        <v>369</v>
      </c>
      <c r="CC31" s="153" t="s">
        <v>369</v>
      </c>
      <c r="CD31" s="153" t="s">
        <v>369</v>
      </c>
      <c r="CE31" s="154" t="s">
        <v>369</v>
      </c>
      <c r="CF31" s="153" t="s">
        <v>369</v>
      </c>
      <c r="CG31" s="153" t="s">
        <v>369</v>
      </c>
      <c r="CH31" s="153" t="s">
        <v>369</v>
      </c>
      <c r="CI31" s="153" t="s">
        <v>369</v>
      </c>
      <c r="CJ31" s="153" t="s">
        <v>369</v>
      </c>
      <c r="CK31" s="153" t="s">
        <v>369</v>
      </c>
      <c r="CL31" s="153" t="s">
        <v>369</v>
      </c>
      <c r="CM31" s="154" t="s">
        <v>369</v>
      </c>
      <c r="CN31" s="153" t="s">
        <v>369</v>
      </c>
      <c r="CO31" s="153" t="s">
        <v>369</v>
      </c>
      <c r="CP31" s="154" t="s">
        <v>369</v>
      </c>
      <c r="CQ31" s="153" t="s">
        <v>369</v>
      </c>
      <c r="CR31" s="153" t="s">
        <v>369</v>
      </c>
      <c r="CS31" s="153" t="s">
        <v>369</v>
      </c>
      <c r="CT31" s="153" t="s">
        <v>369</v>
      </c>
      <c r="CU31" s="153" t="s">
        <v>369</v>
      </c>
      <c r="CV31" s="153" t="s">
        <v>369</v>
      </c>
      <c r="CW31" s="153" t="s">
        <v>369</v>
      </c>
      <c r="CX31" s="153" t="s">
        <v>369</v>
      </c>
      <c r="CY31" s="153" t="s">
        <v>369</v>
      </c>
      <c r="CZ31" s="153" t="s">
        <v>369</v>
      </c>
      <c r="DA31" s="153" t="s">
        <v>369</v>
      </c>
      <c r="DB31" s="153" t="s">
        <v>369</v>
      </c>
      <c r="DC31" s="153" t="s">
        <v>369</v>
      </c>
      <c r="DD31" s="153" t="s">
        <v>369</v>
      </c>
      <c r="DE31" s="153" t="s">
        <v>369</v>
      </c>
      <c r="DF31" s="153" t="s">
        <v>369</v>
      </c>
      <c r="DG31" s="153" t="s">
        <v>369</v>
      </c>
      <c r="DH31" s="153" t="s">
        <v>369</v>
      </c>
      <c r="DI31" s="153" t="s">
        <v>369</v>
      </c>
      <c r="DJ31" s="153" t="s">
        <v>369</v>
      </c>
      <c r="DK31" s="153" t="s">
        <v>369</v>
      </c>
      <c r="DL31" s="153" t="s">
        <v>369</v>
      </c>
      <c r="DM31" s="153" t="s">
        <v>369</v>
      </c>
      <c r="DN31" s="153" t="s">
        <v>369</v>
      </c>
      <c r="DO31" s="153" t="s">
        <v>369</v>
      </c>
      <c r="DP31" s="153" t="s">
        <v>369</v>
      </c>
      <c r="DQ31" s="153" t="s">
        <v>369</v>
      </c>
      <c r="DR31" s="153" t="s">
        <v>369</v>
      </c>
      <c r="DS31" s="153" t="s">
        <v>369</v>
      </c>
      <c r="DT31" s="153" t="s">
        <v>369</v>
      </c>
      <c r="DU31" s="153" t="s">
        <v>369</v>
      </c>
      <c r="DV31" s="153" t="s">
        <v>369</v>
      </c>
      <c r="DW31" s="153" t="s">
        <v>369</v>
      </c>
      <c r="DX31" s="153" t="s">
        <v>369</v>
      </c>
      <c r="DY31" s="153" t="s">
        <v>369</v>
      </c>
      <c r="DZ31" s="153" t="s">
        <v>369</v>
      </c>
      <c r="EA31" s="153" t="s">
        <v>369</v>
      </c>
      <c r="EB31" s="153" t="s">
        <v>369</v>
      </c>
      <c r="EC31" s="153" t="str">
        <f t="shared" si="0"/>
        <v>N/A</v>
      </c>
      <c r="ED31" s="153" t="str">
        <f t="shared" si="1"/>
        <v>N/A</v>
      </c>
      <c r="EE31" s="153" t="str">
        <f t="shared" si="2"/>
        <v>N/A</v>
      </c>
      <c r="EF31" s="153" t="str">
        <f t="shared" si="3"/>
        <v>N/A</v>
      </c>
      <c r="EG31" s="153" t="str">
        <f t="shared" si="4"/>
        <v>N/A</v>
      </c>
      <c r="EH31" s="153" t="str">
        <f t="shared" si="5"/>
        <v>N/A</v>
      </c>
      <c r="EI31" s="153" t="str">
        <f t="shared" si="6"/>
        <v>N/A</v>
      </c>
      <c r="EJ31" s="153" t="str">
        <f t="shared" si="7"/>
        <v>N/A</v>
      </c>
      <c r="EK31" s="153" t="str">
        <f t="shared" si="8"/>
        <v>N/A</v>
      </c>
      <c r="EL31" s="153" t="str">
        <f t="shared" si="9"/>
        <v>N/A</v>
      </c>
      <c r="EM31" s="153" t="str">
        <f t="shared" si="10"/>
        <v>N/A</v>
      </c>
      <c r="EN31" s="153" t="str">
        <f t="shared" si="11"/>
        <v>N/A</v>
      </c>
      <c r="EO31" s="153" t="str">
        <f t="shared" si="12"/>
        <v>N/A</v>
      </c>
      <c r="EP31" s="153" t="str">
        <f t="shared" si="133"/>
        <v>N/A</v>
      </c>
      <c r="EQ31" s="153" t="str">
        <f t="shared" si="134"/>
        <v>N/A</v>
      </c>
      <c r="ER31" s="153" t="str">
        <f t="shared" si="495"/>
        <v>N/A</v>
      </c>
      <c r="ES31" s="153" t="str">
        <f t="shared" si="135"/>
        <v>N/A</v>
      </c>
      <c r="ET31" s="153" t="str">
        <f t="shared" si="136"/>
        <v>N/A</v>
      </c>
      <c r="EU31" s="153" t="str">
        <f t="shared" si="137"/>
        <v>N/A</v>
      </c>
      <c r="EV31" s="153" t="str">
        <f t="shared" si="138"/>
        <v>N/A</v>
      </c>
      <c r="EW31" s="153" t="str">
        <f t="shared" si="139"/>
        <v>N/A</v>
      </c>
      <c r="EX31" s="153" t="str">
        <f t="shared" si="140"/>
        <v>N/A</v>
      </c>
      <c r="EY31" s="153" t="str">
        <f t="shared" si="141"/>
        <v>N/A</v>
      </c>
      <c r="EZ31" s="153" t="str">
        <f t="shared" si="142"/>
        <v>N/A</v>
      </c>
      <c r="FA31" s="153" t="str">
        <f t="shared" si="143"/>
        <v>N/A</v>
      </c>
      <c r="FB31" s="153" t="str">
        <f t="shared" si="144"/>
        <v>N/A</v>
      </c>
      <c r="FC31" s="153" t="str">
        <f t="shared" si="145"/>
        <v>N/A</v>
      </c>
      <c r="FD31" s="155">
        <f t="shared" si="146"/>
        <v>7.9545454545454475E-2</v>
      </c>
      <c r="FE31" s="155">
        <f t="shared" si="147"/>
        <v>9.6590909090909061E-2</v>
      </c>
      <c r="FF31" s="155">
        <f t="shared" si="148"/>
        <v>9.0909090909090828E-2</v>
      </c>
      <c r="FG31" s="155">
        <f t="shared" si="149"/>
        <v>6.8181818181818121E-2</v>
      </c>
      <c r="FH31" s="155">
        <f t="shared" si="150"/>
        <v>9.6590909090909061E-2</v>
      </c>
      <c r="FI31" s="155">
        <f t="shared" si="151"/>
        <v>9.0909090909090828E-2</v>
      </c>
      <c r="FJ31" s="155">
        <f t="shared" si="152"/>
        <v>5.6818181818181879E-2</v>
      </c>
      <c r="FK31" s="155">
        <f t="shared" si="153"/>
        <v>5.6818181818181879E-2</v>
      </c>
      <c r="FL31" s="155">
        <f t="shared" si="154"/>
        <v>0</v>
      </c>
      <c r="FM31" s="155">
        <f t="shared" si="155"/>
        <v>0.125</v>
      </c>
      <c r="FN31" s="155">
        <f t="shared" si="156"/>
        <v>6.8181818181818121E-2</v>
      </c>
      <c r="FO31" s="155">
        <f t="shared" si="157"/>
        <v>5.6818181818181879E-2</v>
      </c>
      <c r="FP31" s="155">
        <f t="shared" si="158"/>
        <v>5.6818181818181879E-2</v>
      </c>
      <c r="FQ31" s="155">
        <f t="shared" si="159"/>
        <v>7.9545454545454475E-2</v>
      </c>
      <c r="FR31" s="155">
        <f t="shared" si="160"/>
        <v>9.0909090909090828E-2</v>
      </c>
      <c r="FS31" s="155">
        <f t="shared" si="161"/>
        <v>9.6590909090909061E-2</v>
      </c>
      <c r="FT31" s="155">
        <f t="shared" si="162"/>
        <v>0.11931818181818177</v>
      </c>
      <c r="FU31" s="155">
        <f t="shared" si="163"/>
        <v>8.5227272727272818E-2</v>
      </c>
      <c r="FV31" s="155">
        <f t="shared" si="164"/>
        <v>0.11363636363636365</v>
      </c>
      <c r="FW31" s="155">
        <f t="shared" si="165"/>
        <v>9.0909090909090828E-2</v>
      </c>
      <c r="FX31" s="155">
        <f t="shared" si="166"/>
        <v>8.5227272727272818E-2</v>
      </c>
      <c r="FY31" s="155">
        <f t="shared" si="167"/>
        <v>9.0909090909090828E-2</v>
      </c>
      <c r="FZ31" s="155">
        <f t="shared" si="168"/>
        <v>5.6818181818181879E-2</v>
      </c>
      <c r="GA31" s="155">
        <f t="shared" si="169"/>
        <v>5.6818181818181879E-2</v>
      </c>
      <c r="GB31" s="155">
        <f t="shared" si="170"/>
        <v>9.0909090909090828E-2</v>
      </c>
      <c r="GC31" s="155">
        <f t="shared" si="171"/>
        <v>6.8181818181818121E-2</v>
      </c>
      <c r="GD31" s="155">
        <f t="shared" si="172"/>
        <v>9.0909090909090828E-2</v>
      </c>
      <c r="GE31" s="97">
        <f>VLOOKUP($C31,'Preços 18%'!$B:$G,6,0)*IF($M31="Positiva",HLOOKUP(Y31,'Fatores PF'!$B$3:$P$15,MATCH("POSITIVA - POSITIVA",'Fatores PF'!$B$3:$B$15,0),0),IF($M31="Negativa",HLOOKUP(Y31,'Fatores PF'!$B$3:$P$15,MATCH("NEGATIVA - NEGATIVA",'Fatores PF'!$B$3:$B$15,0),0),IF($M31="Neutra",HLOOKUP(Y31,'Fatores PF'!$B$3:$P$15,MATCH("NEUTRA - NEUTRA",'Fatores PF'!$B$3:$B$15,0),0),"")))</f>
        <v>105.364876519476</v>
      </c>
      <c r="GF31" s="97">
        <f>VLOOKUP($C31,'Preços 18%'!$B:$G,6,0)*IF($M31="Positiva",HLOOKUP(Z31,'Fatores PF'!$B$3:$P$15,MATCH("POSITIVA - POSITIVA",'Fatores PF'!$B$3:$B$15,0),0),IF($M31="Negativa",HLOOKUP(Z31,'Fatores PF'!$B$3:$P$15,MATCH("NEGATIVA - NEGATIVA",'Fatores PF'!$B$3:$B$15,0),0),IF($M31="Neutra",HLOOKUP(Z31,'Fatores PF'!$B$3:$P$15,MATCH("NEUTRA - NEUTRA",'Fatores PF'!$B$3:$B$15,0),0),"")))</f>
        <v>107.35290680398201</v>
      </c>
      <c r="GG31" s="97">
        <f>VLOOKUP($C31,'Preços 18%'!$B:$G,6,0)*IF($M31="Positiva",HLOOKUP(AA31,'Fatores PF'!$B$3:$P$15,MATCH("POSITIVA - POSITIVA",'Fatores PF'!$B$3:$B$15,0),0),IF($M31="Negativa",HLOOKUP(AA31,'Fatores PF'!$B$3:$P$15,MATCH("NEGATIVA - NEGATIVA",'Fatores PF'!$B$3:$B$15,0),0),IF($M31="Neutra",HLOOKUP(AA31,'Fatores PF'!$B$3:$P$15,MATCH("NEUTRA - NEUTRA",'Fatores PF'!$B$3:$B$15,0),0),"")))</f>
        <v>106.68190365</v>
      </c>
      <c r="GH31" s="97">
        <f>VLOOKUP($C31,'Preços 18%'!$B:$G,6,0)*IF($M31="Positiva",HLOOKUP(AB31,'Fatores PF'!$B$3:$P$15,MATCH("POSITIVA - POSITIVA",'Fatores PF'!$B$3:$B$15,0),0),IF($M31="Negativa",HLOOKUP(AB31,'Fatores PF'!$B$3:$P$15,MATCH("NEGATIVA - NEGATIVA",'Fatores PF'!$B$3:$B$15,0),0),IF($M31="Neutra",HLOOKUP(AB31,'Fatores PF'!$B$3:$P$15,MATCH("NEUTRA - NEUTRA",'Fatores PF'!$B$3:$B$15,0),0),"")))</f>
        <v>104.07990600000001</v>
      </c>
      <c r="GI31" s="97">
        <f>VLOOKUP($C31,'Preços 18%'!$B:$G,6,0)*IF($M31="Positiva",HLOOKUP(AC31,'Fatores PF'!$B$3:$P$15,MATCH("POSITIVA - POSITIVA",'Fatores PF'!$B$3:$B$15,0),0),IF($M31="Negativa",HLOOKUP(AC31,'Fatores PF'!$B$3:$P$15,MATCH("NEGATIVA - NEGATIVA",'Fatores PF'!$B$3:$B$15,0),0),IF($M31="Neutra",HLOOKUP(AC31,'Fatores PF'!$B$3:$P$15,MATCH("NEUTRA - NEUTRA",'Fatores PF'!$B$3:$B$15,0),0),"")))</f>
        <v>107.35290680398201</v>
      </c>
      <c r="GJ31" s="97">
        <f>VLOOKUP($C31,'Preços 18%'!$B:$G,6,0)*IF($M31="Positiva",HLOOKUP(AD31,'Fatores PF'!$B$3:$P$15,MATCH("POSITIVA - POSITIVA",'Fatores PF'!$B$3:$B$15,0),0),IF($M31="Negativa",HLOOKUP(AD31,'Fatores PF'!$B$3:$P$15,MATCH("NEGATIVA - NEGATIVA",'Fatores PF'!$B$3:$B$15,0),0),IF($M31="Neutra",HLOOKUP(AD31,'Fatores PF'!$B$3:$P$15,MATCH("NEUTRA - NEUTRA",'Fatores PF'!$B$3:$B$15,0),0),"")))</f>
        <v>106.68190365</v>
      </c>
      <c r="GK31" s="97">
        <f>VLOOKUP($C31,'Preços 18%'!$B:$G,6,0)*IF($M31="Positiva",HLOOKUP(AE31,'Fatores PF'!$B$3:$P$15,MATCH("POSITIVA - POSITIVA",'Fatores PF'!$B$3:$B$15,0),0),IF($M31="Negativa",HLOOKUP(AE31,'Fatores PF'!$B$3:$P$15,MATCH("NEGATIVA - NEGATIVA",'Fatores PF'!$B$3:$B$15,0),0),IF($M31="Neutra",HLOOKUP(AE31,'Fatores PF'!$B$3:$P$15,MATCH("NEUTRA - NEUTRA",'Fatores PF'!$B$3:$B$15,0),0),"")))</f>
        <v>102.82595129251202</v>
      </c>
      <c r="GL31" s="97">
        <f>VLOOKUP($C31,'Preços 18%'!$B:$G,6,0)*IF($M31="Positiva",HLOOKUP(AF31,'Fatores PF'!$B$3:$P$15,MATCH("POSITIVA - POSITIVA",'Fatores PF'!$B$3:$B$15,0),0),IF($M31="Negativa",HLOOKUP(AF31,'Fatores PF'!$B$3:$P$15,MATCH("NEGATIVA - NEGATIVA",'Fatores PF'!$B$3:$B$15,0),0),IF($M31="Neutra",HLOOKUP(AF31,'Fatores PF'!$B$3:$P$15,MATCH("NEUTRA - NEUTRA",'Fatores PF'!$B$3:$B$15,0),0),"")))</f>
        <v>102.82595129251202</v>
      </c>
      <c r="GM31" s="97">
        <f>VLOOKUP($C31,'Preços 18%'!$B:$G,6,0)*IF($M31="Positiva",HLOOKUP(AG31,'Fatores PF'!$B$3:$P$15,MATCH("POSITIVA - POSITIVA",'Fatores PF'!$B$3:$B$15,0),0),IF($M31="Negativa",HLOOKUP(AG31,'Fatores PF'!$B$3:$P$15,MATCH("NEGATIVA - NEGATIVA",'Fatores PF'!$B$3:$B$15,0),0),IF($M31="Neutra",HLOOKUP(AG31,'Fatores PF'!$B$3:$P$15,MATCH("NEUTRA - NEUTRA",'Fatores PF'!$B$3:$B$15,0),0),"")))</f>
        <v>105.364876519476</v>
      </c>
      <c r="GN31" s="97">
        <f>VLOOKUP($C31,'Preços 18%'!$B:$G,6,0)*IF($M31="Positiva",HLOOKUP(AH31,'Fatores PF'!$B$3:$P$15,MATCH("POSITIVA - POSITIVA",'Fatores PF'!$B$3:$B$15,0),0),IF($M31="Negativa",HLOOKUP(AH31,'Fatores PF'!$B$3:$P$15,MATCH("NEGATIVA - NEGATIVA",'Fatores PF'!$B$3:$B$15,0),0),IF($M31="Neutra",HLOOKUP(AH31,'Fatores PF'!$B$3:$P$15,MATCH("NEUTRA - NEUTRA",'Fatores PF'!$B$3:$B$15,0),0),"")))</f>
        <v>110.83833469611001</v>
      </c>
      <c r="GO31" s="97">
        <f>VLOOKUP($C31,'Preços 18%'!$B:$G,6,0)*IF($M31="Positiva",HLOOKUP(AI31,'Fatores PF'!$B$3:$P$15,MATCH("POSITIVA - POSITIVA",'Fatores PF'!$B$3:$B$15,0),0),IF($M31="Negativa",HLOOKUP(AI31,'Fatores PF'!$B$3:$P$15,MATCH("NEGATIVA - NEGATIVA",'Fatores PF'!$B$3:$B$15,0),0),IF($M31="Neutra",HLOOKUP(AI31,'Fatores PF'!$B$3:$P$15,MATCH("NEUTRA - NEUTRA",'Fatores PF'!$B$3:$B$15,0),0),"")))</f>
        <v>104.07990600000001</v>
      </c>
      <c r="GP31" s="97">
        <f>VLOOKUP($C31,'Preços 18%'!$B:$G,6,0)*IF($M31="Positiva",HLOOKUP(AJ31,'Fatores PF'!$B$3:$P$15,MATCH("POSITIVA - POSITIVA",'Fatores PF'!$B$3:$B$15,0),0),IF($M31="Negativa",HLOOKUP(AJ31,'Fatores PF'!$B$3:$P$15,MATCH("NEGATIVA - NEGATIVA",'Fatores PF'!$B$3:$B$15,0),0),IF($M31="Neutra",HLOOKUP(AJ31,'Fatores PF'!$B$3:$P$15,MATCH("NEUTRA - NEUTRA",'Fatores PF'!$B$3:$B$15,0),0),"")))</f>
        <v>102.82595129251202</v>
      </c>
      <c r="GQ31" s="97">
        <f>VLOOKUP($C31,'Preços 18%'!$B:$G,6,0)*IF($M31="Positiva",HLOOKUP(AK31,'Fatores PF'!$B$3:$P$15,MATCH("POSITIVA - POSITIVA",'Fatores PF'!$B$3:$B$15,0),0),IF($M31="Negativa",HLOOKUP(AK31,'Fatores PF'!$B$3:$P$15,MATCH("NEGATIVA - NEGATIVA",'Fatores PF'!$B$3:$B$15,0),0),IF($M31="Neutra",HLOOKUP(AK31,'Fatores PF'!$B$3:$P$15,MATCH("NEUTRA - NEUTRA",'Fatores PF'!$B$3:$B$15,0),0),"")))</f>
        <v>102.82595129251202</v>
      </c>
      <c r="GR31" s="97">
        <f>VLOOKUP($C31,'Preços 18%'!$B:$G,6,0)*IF($M31="Positiva",HLOOKUP(AL31,'Fatores PF'!$B$3:$P$15,MATCH("POSITIVA - POSITIVA",'Fatores PF'!$B$3:$B$15,0),0),IF($M31="Negativa",HLOOKUP(AL31,'Fatores PF'!$B$3:$P$15,MATCH("NEGATIVA - NEGATIVA",'Fatores PF'!$B$3:$B$15,0),0),IF($M31="Neutra",HLOOKUP(AL31,'Fatores PF'!$B$3:$P$15,MATCH("NEUTRA - NEUTRA",'Fatores PF'!$B$3:$B$15,0),0),"")))</f>
        <v>105.364876519476</v>
      </c>
      <c r="GS31" s="97">
        <f>VLOOKUP($C31,'Preços 18%'!$B:$G,6,0)*IF($M31="Positiva",HLOOKUP(AM31,'Fatores PF'!$B$3:$P$15,MATCH("POSITIVA - POSITIVA",'Fatores PF'!$B$3:$B$15,0),0),IF($M31="Negativa",HLOOKUP(AM31,'Fatores PF'!$B$3:$P$15,MATCH("NEGATIVA - NEGATIVA",'Fatores PF'!$B$3:$B$15,0),0),IF($M31="Neutra",HLOOKUP(AM31,'Fatores PF'!$B$3:$P$15,MATCH("NEUTRA - NEUTRA",'Fatores PF'!$B$3:$B$15,0),0),"")))</f>
        <v>106.68190365</v>
      </c>
      <c r="GT31" s="97">
        <f>VLOOKUP($C31,'Preços 18%'!$B:$G,6,0)*IF($M31="Positiva",HLOOKUP(AN31,'Fatores PF'!$B$3:$P$15,MATCH("POSITIVA - POSITIVA",'Fatores PF'!$B$3:$B$15,0),0),IF($M31="Negativa",HLOOKUP(AN31,'Fatores PF'!$B$3:$P$15,MATCH("NEGATIVA - NEGATIVA",'Fatores PF'!$B$3:$B$15,0),0),IF($M31="Neutra",HLOOKUP(AN31,'Fatores PF'!$B$3:$P$15,MATCH("NEUTRA - NEUTRA",'Fatores PF'!$B$3:$B$15,0),0),"")))</f>
        <v>107.35290680398201</v>
      </c>
      <c r="GU31" s="97">
        <f>VLOOKUP($C31,'Preços 18%'!$B:$G,6,0)*IF($M31="Positiva",HLOOKUP(AO31,'Fatores PF'!$B$3:$P$15,MATCH("POSITIVA - POSITIVA",'Fatores PF'!$B$3:$B$15,0),0),IF($M31="Negativa",HLOOKUP(AO31,'Fatores PF'!$B$3:$P$15,MATCH("NEGATIVA - NEGATIVA",'Fatores PF'!$B$3:$B$15,0),0),IF($M31="Neutra",HLOOKUP(AO31,'Fatores PF'!$B$3:$P$15,MATCH("NEUTRA - NEUTRA",'Fatores PF'!$B$3:$B$15,0),0),"")))</f>
        <v>110.12330574189001</v>
      </c>
      <c r="GV31" s="97">
        <f>VLOOKUP($C31,'Preços 18%'!$B:$G,6,0)*IF($M31="Positiva",HLOOKUP(AP31,'Fatores PF'!$B$3:$P$15,MATCH("POSITIVA - POSITIVA",'Fatores PF'!$B$3:$B$15,0),0),IF($M31="Negativa",HLOOKUP(AP31,'Fatores PF'!$B$3:$P$15,MATCH("NEGATIVA - NEGATIVA",'Fatores PF'!$B$3:$B$15,0),0),IF($M31="Neutra",HLOOKUP(AP31,'Fatores PF'!$B$3:$P$15,MATCH("NEUTRA - NEUTRA",'Fatores PF'!$B$3:$B$15,0),0),"")))</f>
        <v>106.01933096840401</v>
      </c>
      <c r="GW31" s="97">
        <f>VLOOKUP($C31,'Preços 18%'!$B:$G,6,0)*IF($M31="Positiva",HLOOKUP(AQ31,'Fatores PF'!$B$3:$P$15,MATCH("POSITIVA - POSITIVA",'Fatores PF'!$B$3:$B$15,0),0),IF($M31="Negativa",HLOOKUP(AQ31,'Fatores PF'!$B$3:$P$15,MATCH("NEGATIVA - NEGATIVA",'Fatores PF'!$B$3:$B$15,0),0),IF($M31="Neutra",HLOOKUP(AQ31,'Fatores PF'!$B$3:$P$15,MATCH("NEUTRA - NEUTRA",'Fatores PF'!$B$3:$B$15,0),0),"")))</f>
        <v>109.41733173949201</v>
      </c>
      <c r="GX31" s="97">
        <f>VLOOKUP($C31,'Preços 18%'!$B:$G,6,0)*IF($M31="Positiva",HLOOKUP(AR31,'Fatores PF'!$B$3:$P$15,MATCH("POSITIVA - POSITIVA",'Fatores PF'!$B$3:$B$15,0),0),IF($M31="Negativa",HLOOKUP(AR31,'Fatores PF'!$B$3:$P$15,MATCH("NEGATIVA - NEGATIVA",'Fatores PF'!$B$3:$B$15,0),0),IF($M31="Neutra",HLOOKUP(AR31,'Fatores PF'!$B$3:$P$15,MATCH("NEUTRA - NEUTRA",'Fatores PF'!$B$3:$B$15,0),0),"")))</f>
        <v>106.68190365</v>
      </c>
      <c r="GY31" s="97">
        <f>VLOOKUP($C31,'Preços 18%'!$B:$G,6,0)*IF($M31="Positiva",HLOOKUP(AS31,'Fatores PF'!$B$3:$P$15,MATCH("POSITIVA - POSITIVA",'Fatores PF'!$B$3:$B$15,0),0),IF($M31="Negativa",HLOOKUP(AS31,'Fatores PF'!$B$3:$P$15,MATCH("NEGATIVA - NEGATIVA",'Fatores PF'!$B$3:$B$15,0),0),IF($M31="Neutra",HLOOKUP(AS31,'Fatores PF'!$B$3:$P$15,MATCH("NEUTRA - NEUTRA",'Fatores PF'!$B$3:$B$15,0),0),"")))</f>
        <v>106.01933096840401</v>
      </c>
      <c r="GZ31" s="97">
        <f>VLOOKUP($C31,'Preços 18%'!$B:$G,6,0)*IF($M31="Positiva",HLOOKUP(AT31,'Fatores PF'!$B$3:$P$15,MATCH("POSITIVA - POSITIVA",'Fatores PF'!$B$3:$B$15,0),0),IF($M31="Negativa",HLOOKUP(AT31,'Fatores PF'!$B$3:$P$15,MATCH("NEGATIVA - NEGATIVA",'Fatores PF'!$B$3:$B$15,0),0),IF($M31="Neutra",HLOOKUP(AT31,'Fatores PF'!$B$3:$P$15,MATCH("NEUTRA - NEUTRA",'Fatores PF'!$B$3:$B$15,0),0),"")))</f>
        <v>106.68190365</v>
      </c>
      <c r="HA31" s="97">
        <f>VLOOKUP($C31,'Preços 18%'!$B:$G,6,0)*IF($M31="Positiva",HLOOKUP(AU31,'Fatores PF'!$B$3:$P$15,MATCH("POSITIVA - POSITIVA",'Fatores PF'!$B$3:$B$15,0),0),IF($M31="Negativa",HLOOKUP(AU31,'Fatores PF'!$B$3:$P$15,MATCH("NEGATIVA - NEGATIVA",'Fatores PF'!$B$3:$B$15,0),0),IF($M31="Neutra",HLOOKUP(AU31,'Fatores PF'!$B$3:$P$15,MATCH("NEUTRA - NEUTRA",'Fatores PF'!$B$3:$B$15,0),0),"")))</f>
        <v>102.82595129251202</v>
      </c>
      <c r="HB31" s="97">
        <f>VLOOKUP($C31,'Preços 18%'!$B:$G,6,0)*IF($M31="Positiva",HLOOKUP(AV31,'Fatores PF'!$B$3:$P$15,MATCH("POSITIVA - POSITIVA",'Fatores PF'!$B$3:$B$15,0),0),IF($M31="Negativa",HLOOKUP(AV31,'Fatores PF'!$B$3:$P$15,MATCH("NEGATIVA - NEGATIVA",'Fatores PF'!$B$3:$B$15,0),0),IF($M31="Neutra",HLOOKUP(AV31,'Fatores PF'!$B$3:$P$15,MATCH("NEUTRA - NEUTRA",'Fatores PF'!$B$3:$B$15,0),0),"")))</f>
        <v>102.82595129251202</v>
      </c>
      <c r="HC31" s="97">
        <f>VLOOKUP($C31,'Preços 18%'!$B:$G,6,0)*IF($M31="Positiva",HLOOKUP(AW31,'Fatores PF'!$B$3:$P$15,MATCH("POSITIVA - POSITIVA",'Fatores PF'!$B$3:$B$15,0),0),IF($M31="Negativa",HLOOKUP(AW31,'Fatores PF'!$B$3:$P$15,MATCH("NEGATIVA - NEGATIVA",'Fatores PF'!$B$3:$B$15,0),0),IF($M31="Neutra",HLOOKUP(AW31,'Fatores PF'!$B$3:$P$15,MATCH("NEUTRA - NEUTRA",'Fatores PF'!$B$3:$B$15,0),0),"")))</f>
        <v>106.68190365</v>
      </c>
      <c r="HD31" s="97">
        <f>VLOOKUP($C31,'Preços 18%'!$B:$G,6,0)*IF($M31="Positiva",HLOOKUP(AX31,'Fatores PF'!$B$3:$P$15,MATCH("POSITIVA - POSITIVA",'Fatores PF'!$B$3:$B$15,0),0),IF($M31="Negativa",HLOOKUP(AX31,'Fatores PF'!$B$3:$P$15,MATCH("NEGATIVA - NEGATIVA",'Fatores PF'!$B$3:$B$15,0),0),IF($M31="Neutra",HLOOKUP(AX31,'Fatores PF'!$B$3:$P$15,MATCH("NEUTRA - NEUTRA",'Fatores PF'!$B$3:$B$15,0),0),"")))</f>
        <v>104.07990600000001</v>
      </c>
      <c r="HE31" s="97">
        <f>VLOOKUP($C31,'Preços 18%'!$B:$G,6,0)*IF($M31="Positiva",HLOOKUP(AY31,'Fatores PF'!$B$3:$P$15,MATCH("POSITIVA - POSITIVA",'Fatores PF'!$B$3:$B$15,0),0),IF($M31="Negativa",HLOOKUP(AY31,'Fatores PF'!$B$3:$P$15,MATCH("NEGATIVA - NEGATIVA",'Fatores PF'!$B$3:$B$15,0),0),IF($M31="Neutra",HLOOKUP(AY31,'Fatores PF'!$B$3:$P$15,MATCH("NEUTRA - NEUTRA",'Fatores PF'!$B$3:$B$15,0),0),"")))</f>
        <v>106.68190365</v>
      </c>
      <c r="HF31" s="97">
        <f>GE31/IF($M31="Positiva",VLOOKUP(Y31,'Fatores PMC'!$B:$E,2,0),IF($M31="Negativa",VLOOKUP(Y31,'Fatores PMC'!$B:$E,3,0),IF($M31="Neutra",VLOOKUP(Y31,'Fatores PMC'!$B:$E,4,0))))</f>
        <v>141.34323046019742</v>
      </c>
      <c r="HG31" s="97">
        <f>GF31/IF($M31="Positiva",VLOOKUP(Z31,'Fatores PMC'!$B:$E,2,0),IF($M31="Negativa",VLOOKUP(Z31,'Fatores PMC'!$B:$E,3,0),IF($M31="Neutra",VLOOKUP(Z31,'Fatores PMC'!$B:$E,4,0))))</f>
        <v>144.01010230541658</v>
      </c>
      <c r="HH31" s="97">
        <f>GG31/IF($M31="Positiva",VLOOKUP(AA31,'Fatores PMC'!$B:$E,2,0),IF($M31="Negativa",VLOOKUP(AA31,'Fatores PMC'!$B:$E,3,0),IF($M31="Neutra",VLOOKUP(AA31,'Fatores PMC'!$B:$E,4,0))))</f>
        <v>143.10997546461618</v>
      </c>
      <c r="HI31" s="97">
        <f>GH31/IF($M31="Positiva",VLOOKUP(AB31,'Fatores PMC'!$B:$E,2,0),IF($M31="Negativa",VLOOKUP(AB31,'Fatores PMC'!$B:$E,3,0),IF($M31="Neutra",VLOOKUP(AB31,'Fatores PMC'!$B:$E,4,0))))</f>
        <v>139.61948825816216</v>
      </c>
      <c r="HJ31" s="97">
        <f>GI31/IF($M31="Positiva",VLOOKUP(AC31,'Fatores PMC'!$B:$E,2,0),IF($M31="Negativa",VLOOKUP(AC31,'Fatores PMC'!$B:$E,3,0),IF($M31="Neutra",VLOOKUP(AC31,'Fatores PMC'!$B:$E,4,0))))</f>
        <v>144.01010230541658</v>
      </c>
      <c r="HK31" s="97">
        <f>GJ31/IF($M31="Positiva",VLOOKUP(AD31,'Fatores PMC'!$B:$E,2,0),IF($M31="Negativa",VLOOKUP(AD31,'Fatores PMC'!$B:$E,3,0),IF($M31="Neutra",VLOOKUP(AD31,'Fatores PMC'!$B:$E,4,0))))</f>
        <v>143.10997546461618</v>
      </c>
      <c r="HL31" s="97">
        <f>GK31/IF($M31="Positiva",VLOOKUP(AE31,'Fatores PMC'!$B:$E,2,0),IF($M31="Negativa",VLOOKUP(AE31,'Fatores PMC'!$B:$E,3,0),IF($M31="Neutra",VLOOKUP(AE31,'Fatores PMC'!$B:$E,4,0))))</f>
        <v>137.93735266362782</v>
      </c>
      <c r="HM31" s="97">
        <f>GL31/IF($M31="Positiva",VLOOKUP(AF31,'Fatores PMC'!$B:$E,2,0),IF($M31="Negativa",VLOOKUP(AF31,'Fatores PMC'!$B:$E,3,0),IF($M31="Neutra",VLOOKUP(AF31,'Fatores PMC'!$B:$E,4,0))))</f>
        <v>137.93735266362782</v>
      </c>
      <c r="HN31" s="97">
        <f>GM31/IF($M31="Positiva",VLOOKUP(AG31,'Fatores PMC'!$B:$E,2,0),IF($M31="Negativa",VLOOKUP(AG31,'Fatores PMC'!$B:$E,3,0),IF($M31="Neutra",VLOOKUP(AG31,'Fatores PMC'!$B:$E,4,0))))</f>
        <v>141.34323046019742</v>
      </c>
      <c r="HO31" s="97">
        <f>GN31/IF($M31="Positiva",VLOOKUP(AH31,'Fatores PMC'!$B:$E,2,0),IF($M31="Negativa",VLOOKUP(AH31,'Fatores PMC'!$B:$E,3,0),IF($M31="Neutra",VLOOKUP(AH31,'Fatores PMC'!$B:$E,4,0))))</f>
        <v>148.68567972820591</v>
      </c>
      <c r="HP31" s="97">
        <f>GO31/IF($M31="Positiva",VLOOKUP(AI31,'Fatores PMC'!$B:$E,2,0),IF($M31="Negativa",VLOOKUP(AI31,'Fatores PMC'!$B:$E,3,0),IF($M31="Neutra",VLOOKUP(AI31,'Fatores PMC'!$B:$E,4,0))))</f>
        <v>139.61948825816216</v>
      </c>
      <c r="HQ31" s="97">
        <f>GP31/IF($M31="Positiva",VLOOKUP(AJ31,'Fatores PMC'!$B:$E,2,0),IF($M31="Negativa",VLOOKUP(AJ31,'Fatores PMC'!$B:$E,3,0),IF($M31="Neutra",VLOOKUP(AJ31,'Fatores PMC'!$B:$E,4,0))))</f>
        <v>137.93735266362782</v>
      </c>
      <c r="HR31" s="97">
        <f>GQ31/IF($M31="Positiva",VLOOKUP(AK31,'Fatores PMC'!$B:$E,2,0),IF($M31="Negativa",VLOOKUP(AK31,'Fatores PMC'!$B:$E,3,0),IF($M31="Neutra",VLOOKUP(AK31,'Fatores PMC'!$B:$E,4,0))))</f>
        <v>137.93735266362782</v>
      </c>
      <c r="HS31" s="97">
        <f>GR31/IF($M31="Positiva",VLOOKUP(AL31,'Fatores PMC'!$B:$E,2,0),IF($M31="Negativa",VLOOKUP(AL31,'Fatores PMC'!$B:$E,3,0),IF($M31="Neutra",VLOOKUP(AL31,'Fatores PMC'!$B:$E,4,0))))</f>
        <v>141.34323046019742</v>
      </c>
      <c r="HT31" s="97">
        <f>GS31/IF($M31="Positiva",VLOOKUP(AM31,'Fatores PMC'!$B:$E,2,0),IF($M31="Negativa",VLOOKUP(AM31,'Fatores PMC'!$B:$E,3,0),IF($M31="Neutra",VLOOKUP(AM31,'Fatores PMC'!$B:$E,4,0))))</f>
        <v>143.10997546461618</v>
      </c>
      <c r="HU31" s="97">
        <f>GT31/IF($M31="Positiva",VLOOKUP(AN31,'Fatores PMC'!$B:$E,2,0),IF($M31="Negativa",VLOOKUP(AN31,'Fatores PMC'!$B:$E,3,0),IF($M31="Neutra",VLOOKUP(AN31,'Fatores PMC'!$B:$E,4,0))))</f>
        <v>144.01010230541658</v>
      </c>
      <c r="HV31" s="97">
        <f>GU31/IF($M31="Positiva",VLOOKUP(AO31,'Fatores PMC'!$B:$E,2,0),IF($M31="Negativa",VLOOKUP(AO31,'Fatores PMC'!$B:$E,3,0),IF($M31="Neutra",VLOOKUP(AO31,'Fatores PMC'!$B:$E,4,0))))</f>
        <v>147.72649384387233</v>
      </c>
      <c r="HW31" s="97">
        <f>GV31/IF($M31="Positiva",VLOOKUP(AP31,'Fatores PMC'!$B:$E,2,0),IF($M31="Negativa",VLOOKUP(AP31,'Fatores PMC'!$B:$E,3,0),IF($M31="Neutra",VLOOKUP(AP31,'Fatores PMC'!$B:$E,4,0))))</f>
        <v>142.22115780236476</v>
      </c>
      <c r="HX31" s="97">
        <f>GW31/IF($M31="Positiva",VLOOKUP(AQ31,'Fatores PMC'!$B:$E,2,0),IF($M31="Negativa",VLOOKUP(AQ31,'Fatores PMC'!$B:$E,3,0),IF($M31="Neutra",VLOOKUP(AQ31,'Fatores PMC'!$B:$E,4,0))))</f>
        <v>146.77945485501724</v>
      </c>
      <c r="HY31" s="97">
        <f>GX31/IF($M31="Positiva",VLOOKUP(AR31,'Fatores PMC'!$B:$E,2,0),IF($M31="Negativa",VLOOKUP(AR31,'Fatores PMC'!$B:$E,3,0),IF($M31="Neutra",VLOOKUP(AR31,'Fatores PMC'!$B:$E,4,0))))</f>
        <v>143.10997546461618</v>
      </c>
      <c r="HZ31" s="97">
        <f>GY31/IF($M31="Positiva",VLOOKUP(AS31,'Fatores PMC'!$B:$E,2,0),IF($M31="Negativa",VLOOKUP(AS31,'Fatores PMC'!$B:$E,3,0),IF($M31="Neutra",VLOOKUP(AS31,'Fatores PMC'!$B:$E,4,0))))</f>
        <v>142.22115780236476</v>
      </c>
      <c r="IA31" s="97">
        <f>GZ31/IF($M31="Positiva",VLOOKUP(AT31,'Fatores PMC'!$B:$E,2,0),IF($M31="Negativa",VLOOKUP(AT31,'Fatores PMC'!$B:$E,3,0),IF($M31="Neutra",VLOOKUP(AT31,'Fatores PMC'!$B:$E,4,0))))</f>
        <v>143.10997546461618</v>
      </c>
      <c r="IB31" s="97">
        <f>HA31/IF($M31="Positiva",VLOOKUP(AU31,'Fatores PMC'!$B:$E,2,0),IF($M31="Negativa",VLOOKUP(AU31,'Fatores PMC'!$B:$E,3,0),IF($M31="Neutra",VLOOKUP(AU31,'Fatores PMC'!$B:$E,4,0))))</f>
        <v>137.93735266362782</v>
      </c>
      <c r="IC31" s="97">
        <f>HB31/IF($M31="Positiva",VLOOKUP(AV31,'Fatores PMC'!$B:$E,2,0),IF($M31="Negativa",VLOOKUP(AV31,'Fatores PMC'!$B:$E,3,0),IF($M31="Neutra",VLOOKUP(AV31,'Fatores PMC'!$B:$E,4,0))))</f>
        <v>137.93735266362782</v>
      </c>
      <c r="ID31" s="97">
        <f>HC31/IF($M31="Positiva",VLOOKUP(AW31,'Fatores PMC'!$B:$E,2,0),IF($M31="Negativa",VLOOKUP(AW31,'Fatores PMC'!$B:$E,3,0),IF($M31="Neutra",VLOOKUP(AW31,'Fatores PMC'!$B:$E,4,0))))</f>
        <v>143.10997546461618</v>
      </c>
      <c r="IE31" s="97">
        <f>HD31/IF($M31="Positiva",VLOOKUP(AX31,'Fatores PMC'!$B:$E,2,0),IF($M31="Negativa",VLOOKUP(AX31,'Fatores PMC'!$B:$E,3,0),IF($M31="Neutra",VLOOKUP(AX31,'Fatores PMC'!$B:$E,4,0))))</f>
        <v>139.61948825816216</v>
      </c>
      <c r="IF31" s="97">
        <f>HE31/IF($M31="Positiva",VLOOKUP(AY31,'Fatores PMC'!$B:$E,2,0),IF($M31="Negativa",VLOOKUP(AY31,'Fatores PMC'!$B:$E,3,0),IF($M31="Neutra",VLOOKUP(AY31,'Fatores PMC'!$B:$E,4,0))))</f>
        <v>143.10997546461618</v>
      </c>
      <c r="IG31" s="155">
        <f t="shared" si="100"/>
        <v>5.6818181818181879E-2</v>
      </c>
      <c r="IH31" s="155">
        <f t="shared" si="100"/>
        <v>6.8181818181818121E-2</v>
      </c>
      <c r="II31" s="155">
        <f t="shared" si="100"/>
        <v>7.9545454545454475E-2</v>
      </c>
      <c r="IJ31" s="155">
        <f t="shared" si="100"/>
        <v>8.5227272727272818E-2</v>
      </c>
      <c r="IK31" s="155">
        <f t="shared" si="100"/>
        <v>9.0909090909090828E-2</v>
      </c>
      <c r="IL31" s="155">
        <f t="shared" si="100"/>
        <v>9.6590909090909061E-2</v>
      </c>
      <c r="IM31" s="155">
        <f t="shared" si="100"/>
        <v>0.11363636363636365</v>
      </c>
      <c r="IN31" s="155">
        <f t="shared" si="100"/>
        <v>0.11931818181818177</v>
      </c>
      <c r="IO31" s="155">
        <f t="shared" si="100"/>
        <v>0.125</v>
      </c>
      <c r="IP31" s="155">
        <f t="shared" si="101"/>
        <v>0</v>
      </c>
      <c r="IQ31" s="155">
        <f t="shared" si="102"/>
        <v>6.8181818181818121E-2</v>
      </c>
      <c r="IR31" s="155">
        <f t="shared" si="103"/>
        <v>6.8181818181818121E-2</v>
      </c>
      <c r="IS31" s="155">
        <f t="shared" si="100"/>
        <v>6.8181818181818121E-2</v>
      </c>
      <c r="IT31" s="155">
        <f t="shared" si="100"/>
        <v>7.9545454545454475E-2</v>
      </c>
      <c r="IU31" s="155">
        <f t="shared" si="100"/>
        <v>8.5227272727272818E-2</v>
      </c>
      <c r="IV31" s="155">
        <f t="shared" si="100"/>
        <v>9.0909090909090828E-2</v>
      </c>
      <c r="IW31" s="97">
        <f>VLOOKUP($C31,'Preços 18%'!$B:$G,6,0)*IF($M31="Positiva",HLOOKUP(IW$5,'Fatores PF'!$B$3:$P$15,MATCH("POSITIVA - POSITIVA",'Fatores PF'!$B$3:$B$15,0),0),IF($M31="Negativa",HLOOKUP(IW$5,'Fatores PF'!$B$3:$P$15,MATCH("NEGATIVA - NEGATIVA",'Fatores PF'!$B$3:$B$15,0),0),IF($M31="Neutra",HLOOKUP(IW$5,'Fatores PF'!$B$3:$P$15,MATCH("NEUTRA - NEUTRA",'Fatores PF'!$B$3:$B$15,0),0),"")))</f>
        <v>85.345522920000008</v>
      </c>
      <c r="IX31" s="97">
        <f>VLOOKUP($C31,'Preços 18%'!$B:$G,6,0)*IF($M31="Positiva",HLOOKUP(IX$5,'Fatores PF'!$B$3:$P$15,MATCH("POSITIVA - POSITIVA",'Fatores PF'!$B$3:$B$15,0),0),IF($M31="Negativa",HLOOKUP(IX$5,'Fatores PF'!$B$3:$P$15,MATCH("NEGATIVA - NEGATIVA",'Fatores PF'!$B$3:$B$15,0),0),IF($M31="Neutra",HLOOKUP(IX$5,'Fatores PF'!$B$3:$P$15,MATCH("NEUTRA - NEUTRA",'Fatores PF'!$B$3:$B$15,0),0),"")))</f>
        <v>96.98352984910801</v>
      </c>
      <c r="IY31" s="97">
        <f>VLOOKUP($C31,'Preços 18%'!$B:$G,6,0)*IF($M31="Positiva",HLOOKUP(IY$5,'Fatores PF'!$B$3:$P$15,MATCH("POSITIVA - POSITIVA",'Fatores PF'!$B$3:$B$15,0),0),IF($M31="Negativa",HLOOKUP(IY$5,'Fatores PF'!$B$3:$P$15,MATCH("NEGATIVA - NEGATIVA",'Fatores PF'!$B$3:$B$15,0),0),IF($M31="Neutra",HLOOKUP(IY$5,'Fatores PF'!$B$3:$P$15,MATCH("NEUTRA - NEUTRA",'Fatores PF'!$B$3:$B$15,0),0),"")))</f>
        <v>102.82595129251202</v>
      </c>
      <c r="IZ31" s="97">
        <f>VLOOKUP($C31,'Preços 18%'!$B:$G,6,0)*IF($M31="Positiva",HLOOKUP(IZ$5,'Fatores PF'!$B$3:$P$15,MATCH("POSITIVA - POSITIVA",'Fatores PF'!$B$3:$B$15,0),0),IF($M31="Negativa",HLOOKUP(IZ$5,'Fatores PF'!$B$3:$P$15,MATCH("NEGATIVA - NEGATIVA",'Fatores PF'!$B$3:$B$15,0),0),IF($M31="Neutra",HLOOKUP(IZ$5,'Fatores PF'!$B$3:$P$15,MATCH("NEUTRA - NEUTRA",'Fatores PF'!$B$3:$B$15,0),0),"")))</f>
        <v>103.44907768973401</v>
      </c>
      <c r="JA31" s="97">
        <f>VLOOKUP($C31,'Preços 18%'!$B:$G,6,0)*IF($M31="Positiva",HLOOKUP(JA$5,'Fatores PF'!$B$3:$P$15,MATCH("POSITIVA - POSITIVA",'Fatores PF'!$B$3:$B$15,0),0),IF($M31="Negativa",HLOOKUP(JA$5,'Fatores PF'!$B$3:$P$15,MATCH("NEGATIVA - NEGATIVA",'Fatores PF'!$B$3:$B$15,0),0),IF($M31="Neutra",HLOOKUP(JA$5,'Fatores PF'!$B$3:$P$15,MATCH("NEUTRA - NEUTRA",'Fatores PF'!$B$3:$B$15,0),0),"")))</f>
        <v>104.07990600000001</v>
      </c>
      <c r="JB31" s="97">
        <f>VLOOKUP($C31,'Preços 18%'!$B:$G,6,0)*IF($M31="Positiva",HLOOKUP(JB$5,'Fatores PF'!$B$3:$P$15,MATCH("POSITIVA - POSITIVA",'Fatores PF'!$B$3:$B$15,0),0),IF($M31="Negativa",HLOOKUP(JB$5,'Fatores PF'!$B$3:$P$15,MATCH("NEGATIVA - NEGATIVA",'Fatores PF'!$B$3:$B$15,0),0),IF($M31="Neutra",HLOOKUP(JB$5,'Fatores PF'!$B$3:$P$15,MATCH("NEUTRA - NEUTRA",'Fatores PF'!$B$3:$B$15,0),0),"")))</f>
        <v>105.364876519476</v>
      </c>
      <c r="JC31" s="97">
        <f>VLOOKUP($C31,'Preços 18%'!$B:$G,6,0)*IF($M31="Positiva",HLOOKUP(JC$5,'Fatores PF'!$B$3:$P$15,MATCH("POSITIVA - POSITIVA",'Fatores PF'!$B$3:$B$15,0),0),IF($M31="Negativa",HLOOKUP(JC$5,'Fatores PF'!$B$3:$P$15,MATCH("NEGATIVA - NEGATIVA",'Fatores PF'!$B$3:$B$15,0),0),IF($M31="Neutra",HLOOKUP(JC$5,'Fatores PF'!$B$3:$P$15,MATCH("NEUTRA - NEUTRA",'Fatores PF'!$B$3:$B$15,0),0),"")))</f>
        <v>106.01933096840401</v>
      </c>
      <c r="JD31" s="97">
        <f>VLOOKUP($C31,'Preços 18%'!$B:$G,6,0)*IF($M31="Positiva",HLOOKUP(JD$5,'Fatores PF'!$B$3:$P$15,MATCH("POSITIVA - POSITIVA",'Fatores PF'!$B$3:$B$15,0),0),IF($M31="Negativa",HLOOKUP(JD$5,'Fatores PF'!$B$3:$P$15,MATCH("NEGATIVA - NEGATIVA",'Fatores PF'!$B$3:$B$15,0),0),IF($M31="Neutra",HLOOKUP(JD$5,'Fatores PF'!$B$3:$P$15,MATCH("NEUTRA - NEUTRA",'Fatores PF'!$B$3:$B$15,0),0),"")))</f>
        <v>106.68190365</v>
      </c>
      <c r="JE31" s="97">
        <f>VLOOKUP($C31,'Preços 18%'!$B:$G,6,0)*IF($M31="Positiva",HLOOKUP(JE$5,'Fatores PF'!$B$3:$P$15,MATCH("POSITIVA - POSITIVA",'Fatores PF'!$B$3:$B$15,0),0),IF($M31="Negativa",HLOOKUP(JE$5,'Fatores PF'!$B$3:$P$15,MATCH("NEGATIVA - NEGATIVA",'Fatores PF'!$B$3:$B$15,0),0),IF($M31="Neutra",HLOOKUP(JE$5,'Fatores PF'!$B$3:$P$15,MATCH("NEUTRA - NEUTRA",'Fatores PF'!$B$3:$B$15,0),0),"")))</f>
        <v>107.35290680398201</v>
      </c>
      <c r="JF31" s="97">
        <f>VLOOKUP($C31,'Preços 18%'!$B:$G,6,0)*IF($M31="Positiva",HLOOKUP(JF$5,'Fatores PF'!$B$3:$P$15,MATCH("POSITIVA - POSITIVA",'Fatores PF'!$B$3:$B$15,0),0),IF($M31="Negativa",HLOOKUP(JF$5,'Fatores PF'!$B$3:$P$15,MATCH("NEGATIVA - NEGATIVA",'Fatores PF'!$B$3:$B$15,0),0),IF($M31="Neutra",HLOOKUP(JF$5,'Fatores PF'!$B$3:$P$15,MATCH("NEUTRA - NEUTRA",'Fatores PF'!$B$3:$B$15,0),0),"")))</f>
        <v>108.03234043035002</v>
      </c>
      <c r="JG31" s="97">
        <f>VLOOKUP($C31,'Preços 18%'!$B:$G,6,0)*IF($M31="Positiva",HLOOKUP(JG$5,'Fatores PF'!$B$3:$P$15,MATCH("POSITIVA - POSITIVA",'Fatores PF'!$B$3:$B$15,0),0),IF($M31="Negativa",HLOOKUP(JG$5,'Fatores PF'!$B$3:$P$15,MATCH("NEGATIVA - NEGATIVA",'Fatores PF'!$B$3:$B$15,0),0),IF($M31="Neutra",HLOOKUP(JG$5,'Fatores PF'!$B$3:$P$15,MATCH("NEUTRA - NEUTRA",'Fatores PF'!$B$3:$B$15,0),0),"")))</f>
        <v>109.41733173949201</v>
      </c>
      <c r="JH31" s="97">
        <f>VLOOKUP($C31,'Preços 18%'!$B:$G,6,0)*IF($M31="Positiva",HLOOKUP(JH$5,'Fatores PF'!$B$3:$P$15,MATCH("POSITIVA - POSITIVA",'Fatores PF'!$B$3:$B$15,0),0),IF($M31="Negativa",HLOOKUP(JH$5,'Fatores PF'!$B$3:$P$15,MATCH("NEGATIVA - NEGATIVA",'Fatores PF'!$B$3:$B$15,0),0),IF($M31="Neutra",HLOOKUP(JH$5,'Fatores PF'!$B$3:$P$15,MATCH("NEUTRA - NEUTRA",'Fatores PF'!$B$3:$B$15,0),0),"")))</f>
        <v>110.12330574189001</v>
      </c>
      <c r="JI31" s="97">
        <f>VLOOKUP($C31,'Preços 18%'!$B:$G,6,0)*IF($M31="Positiva",HLOOKUP(JI$5,'Fatores PF'!$B$3:$P$15,MATCH("POSITIVA - POSITIVA",'Fatores PF'!$B$3:$B$15,0),0),IF($M31="Negativa",HLOOKUP(JI$5,'Fatores PF'!$B$3:$P$15,MATCH("NEGATIVA - NEGATIVA",'Fatores PF'!$B$3:$B$15,0),0),IF($M31="Neutra",HLOOKUP(JI$5,'Fatores PF'!$B$3:$P$15,MATCH("NEUTRA - NEUTRA",'Fatores PF'!$B$3:$B$15,0),0),"")))</f>
        <v>110.83833469611001</v>
      </c>
      <c r="JJ31" s="97">
        <f>VLOOKUP($C31,'Preços 18%'!$B:$G,6,0)*IF($M31="Positiva",HLOOKUP(JJ$5,'Fatores PF'!$B$3:$P$15,MATCH("POSITIVA - POSITIVA",'Fatores PF'!$B$3:$B$15,0),0),IF($M31="Negativa",HLOOKUP(JJ$5,'Fatores PF'!$B$3:$P$15,MATCH("NEGATIVA - POSITIVA",'Fatores PF'!$B$3:$B$15,0),0),IF($M31="Neutra",HLOOKUP(JJ$5,'Fatores PF'!$B$3:$P$15,MATCH("NEUTRA - POSITIVA",'Fatores PF'!$B$3:$B$15,0),0),"")))</f>
        <v>86.59240019388001</v>
      </c>
      <c r="JK31" s="97">
        <f>VLOOKUP($C31,'Preços 18%'!$B:$G,6,0)*IF($M31="Positiva",HLOOKUP(JK$5,'Fatores PF'!$B$3:$P$15,MATCH("POSITIVA - POSITIVA",'Fatores PF'!$B$3:$B$15,0),0),IF($M31="Negativa",HLOOKUP(JK$5,'Fatores PF'!$B$3:$P$15,MATCH("NEGATIVA - POSITIVA",'Fatores PF'!$B$3:$B$15,0),0),IF($M31="Neutra",HLOOKUP(JK$5,'Fatores PF'!$B$3:$P$15,MATCH("NEUTRA - POSITIVA",'Fatores PF'!$B$3:$B$15,0),0),"")))</f>
        <v>91.8088850826</v>
      </c>
      <c r="JL31" s="97">
        <f>VLOOKUP($C31,'Preços 18%'!$B:$G,6,0)*IF($M31="Positiva",HLOOKUP(JL$5,'Fatores PF'!$B$3:$P$15,MATCH("POSITIVA - POSITIVA",'Fatores PF'!$B$3:$B$15,0),0),IF($M31="Negativa",HLOOKUP(JL$5,'Fatores PF'!$B$3:$P$15,MATCH("NEGATIVA - POSITIVA",'Fatores PF'!$B$3:$B$15,0),0),IF($M31="Neutra",HLOOKUP(JL$5,'Fatores PF'!$B$3:$P$15,MATCH("NEUTRA - POSITIVA",'Fatores PF'!$B$3:$B$15,0),0),"")))</f>
        <v>92.365296260076008</v>
      </c>
      <c r="JM31" s="97">
        <f>VLOOKUP($C31,'Preços 18%'!$B:$G,6,0)*IF($M31="Positiva",HLOOKUP(JM$5,'Fatores PF'!$B$3:$P$15,MATCH("POSITIVA - POSITIVA",'Fatores PF'!$B$3:$B$15,0),0),IF($M31="Negativa",HLOOKUP(JM$5,'Fatores PF'!$B$3:$P$15,MATCH("NEGATIVA - POSITIVA",'Fatores PF'!$B$3:$B$15,0),0),IF($M31="Neutra",HLOOKUP(JM$5,'Fatores PF'!$B$3:$P$15,MATCH("NEUTRA - POSITIVA",'Fatores PF'!$B$3:$B$15,0),0),"")))</f>
        <v>92.928472631442006</v>
      </c>
      <c r="JN31" s="97">
        <f>VLOOKUP($C31,'Preços 18%'!$B:$G,6,0)*IF($M31="Positiva",HLOOKUP(JN$5,'Fatores PF'!$B$3:$P$15,MATCH("POSITIVA - POSITIVA",'Fatores PF'!$B$3:$B$15,0),0),IF($M31="Negativa",HLOOKUP(JN$5,'Fatores PF'!$B$3:$P$15,MATCH("NEGATIVA - POSITIVA",'Fatores PF'!$B$3:$B$15,0),0),IF($M31="Neutra",HLOOKUP(JN$5,'Fatores PF'!$B$3:$P$15,MATCH("NEUTRA - POSITIVA",'Fatores PF'!$B$3:$B$15,0),0),"")))</f>
        <v>94.075745435280012</v>
      </c>
      <c r="JO31" s="97">
        <f>VLOOKUP($C31,'Preços 18%'!$B:$G,6,0)*IF($M31="Positiva",HLOOKUP(JO$5,'Fatores PF'!$B$3:$P$15,MATCH("POSITIVA - POSITIVA",'Fatores PF'!$B$3:$B$15,0),0),IF($M31="Negativa",HLOOKUP(JO$5,'Fatores PF'!$B$3:$P$15,MATCH("NEGATIVA - POSITIVA",'Fatores PF'!$B$3:$B$15,0),0),IF($M31="Neutra",HLOOKUP(JO$5,'Fatores PF'!$B$3:$P$15,MATCH("NEUTRA - POSITIVA",'Fatores PF'!$B$3:$B$15,0),0),"")))</f>
        <v>94.660050027564012</v>
      </c>
      <c r="JP31" s="97">
        <f>VLOOKUP($C31,'Preços 18%'!$B:$G,6,0)*IF($M31="Positiva",HLOOKUP(JP$5,'Fatores PF'!$B$3:$P$15,MATCH("POSITIVA - POSITIVA",'Fatores PF'!$B$3:$B$15,0),0),IF($M31="Negativa",HLOOKUP(JP$5,'Fatores PF'!$B$3:$P$15,MATCH("NEGATIVA - POSITIVA",'Fatores PF'!$B$3:$B$15,0),0),IF($M31="Neutra",HLOOKUP(JP$5,'Fatores PF'!$B$3:$P$15,MATCH("NEUTRA - POSITIVA",'Fatores PF'!$B$3:$B$15,0),0),"")))</f>
        <v>95.251640213268018</v>
      </c>
      <c r="JQ31" s="97">
        <f>VLOOKUP($C31,'Preços 18%'!$B:$G,6,0)*IF($M31="Positiva",HLOOKUP(JQ$5,'Fatores PF'!$B$3:$P$15,MATCH("POSITIVA - POSITIVA",'Fatores PF'!$B$3:$B$15,0),0),IF($M31="Negativa",HLOOKUP(JQ$5,'Fatores PF'!$B$3:$P$15,MATCH("NEGATIVA - POSITIVA",'Fatores PF'!$B$3:$B$15,0),0),IF($M31="Neutra",HLOOKUP(JQ$5,'Fatores PF'!$B$3:$P$15,MATCH("NEUTRA - POSITIVA",'Fatores PF'!$B$3:$B$15,0),0),"")))</f>
        <v>96.457405924278007</v>
      </c>
      <c r="JR31" s="97">
        <f>VLOOKUP($C31,'Preços 18%'!$B:$G,6,0)*IF($M31="Positiva",HLOOKUP(JR$5,'Fatores PF'!$B$3:$P$15,MATCH("POSITIVA - POSITIVA",'Fatores PF'!$B$3:$B$15,0),0),IF($M31="Negativa",HLOOKUP(JR$5,'Fatores PF'!$B$3:$P$15,MATCH("NEGATIVA - POSITIVA",'Fatores PF'!$B$3:$B$15,0),0),IF($M31="Neutra",HLOOKUP(JR$5,'Fatores PF'!$B$3:$P$15,MATCH("NEUTRA - POSITIVA",'Fatores PF'!$B$3:$B$15,0),0),"")))</f>
        <v>97.693979287464018</v>
      </c>
      <c r="JS31" s="97">
        <f>IW31/IF($M31="Positiva",VLOOKUP(JS$5,'Fatores PMC'!$B:$E,2,0),IF($M31="Negativa",VLOOKUP(JS$5,'Fatores PMC'!$B:$E,3,0),IF($M31="Neutra",VLOOKUP(Y31,'Fatores PMC'!$B:$E,4,0))))</f>
        <v>114.48798037169297</v>
      </c>
      <c r="JT31" s="97">
        <f>IX31/IF($M31="Positiva",VLOOKUP(JT$5,'Fatores PMC'!$B:$E,2,0),IF($M31="Negativa",VLOOKUP(JT$5,'Fatores PMC'!$B:$E,3,0),IF($M31="Neutra",VLOOKUP(Z31,'Fatores PMC'!$B:$E,4,0))))</f>
        <v>130.09995230974414</v>
      </c>
      <c r="JU31" s="97">
        <f>IY31/IF($M31="Positiva",VLOOKUP(JU$5,'Fatores PMC'!$B:$E,2,0),IF($M31="Negativa",VLOOKUP(JU$5,'Fatores PMC'!$B:$E,3,0),IF($M31="Neutra",VLOOKUP(AA31,'Fatores PMC'!$B:$E,4,0))))</f>
        <v>137.93735266362782</v>
      </c>
      <c r="JV31" s="97">
        <f>IZ31/IF($M31="Positiva",VLOOKUP(JV$5,'Fatores PMC'!$B:$E,2,0),IF($M31="Negativa",VLOOKUP(JV$5,'Fatores PMC'!$B:$E,3,0),IF($M31="Neutra",VLOOKUP(AB31,'Fatores PMC'!$B:$E,4,0))))</f>
        <v>138.77325453982945</v>
      </c>
      <c r="JW31" s="97">
        <f>JA31/IF($M31="Positiva",VLOOKUP(JW$5,'Fatores PMC'!$B:$E,2,0),IF($M31="Negativa",VLOOKUP(JW$5,'Fatores PMC'!$B:$E,3,0),IF($M31="Neutra",VLOOKUP(AC31,'Fatores PMC'!$B:$E,4,0))))</f>
        <v>139.61948825816216</v>
      </c>
      <c r="JX31" s="97">
        <f>JB31/IF($M31="Positiva",VLOOKUP(JX$5,'Fatores PMC'!$B:$E,2,0),IF($M31="Negativa",VLOOKUP(JX$5,'Fatores PMC'!$B:$E,3,0),IF($M31="Neutra",VLOOKUP(AD31,'Fatores PMC'!$B:$E,4,0))))</f>
        <v>141.34323046019742</v>
      </c>
      <c r="JY31" s="97">
        <f>JC31/IF($M31="Positiva",VLOOKUP(JY$5,'Fatores PMC'!$B:$E,2,0),IF($M31="Negativa",VLOOKUP(JY$5,'Fatores PMC'!$B:$E,3,0),IF($M31="Neutra",VLOOKUP(AE31,'Fatores PMC'!$B:$E,4,0))))</f>
        <v>142.22115780236476</v>
      </c>
      <c r="JZ31" s="97">
        <f>JD31/IF($M31="Positiva",VLOOKUP(JZ$5,'Fatores PMC'!$B:$E,2,0),IF($M31="Negativa",VLOOKUP(JZ$5,'Fatores PMC'!$B:$E,3,0),IF($M31="Neutra",VLOOKUP(AF31,'Fatores PMC'!$B:$E,4,0))))</f>
        <v>143.10997546461618</v>
      </c>
      <c r="KA31" s="97">
        <f>JE31/IF($M31="Positiva",VLOOKUP(KA$5,'Fatores PMC'!$B:$E,2,0),IF($M31="Negativa",VLOOKUP(KA$5,'Fatores PMC'!$B:$E,3,0),IF($M31="Neutra",VLOOKUP(AG31,'Fatores PMC'!$B:$E,4,0))))</f>
        <v>144.01010230541658</v>
      </c>
      <c r="KB31" s="97">
        <f>JF31/IF($M31="Positiva",VLOOKUP(KB$5,'Fatores PMC'!$B:$E,2,0),IF($M31="Negativa",VLOOKUP(KB$5,'Fatores PMC'!$B:$E,3,0),IF($M31="Neutra",VLOOKUP(AH31,'Fatores PMC'!$B:$E,4,0))))</f>
        <v>144.92153832476589</v>
      </c>
      <c r="KC31" s="97">
        <f>JG31/IF($M31="Positiva",VLOOKUP(KC$5,'Fatores PMC'!$B:$E,2,0),IF($M31="Negativa",VLOOKUP(KC$5,'Fatores PMC'!$B:$E,3,0),IF($M31="Neutra",VLOOKUP(AI31,'Fatores PMC'!$B:$E,4,0))))</f>
        <v>146.77945485501724</v>
      </c>
      <c r="KD31" s="97">
        <f>JH31/IF($M31="Positiva",VLOOKUP(KD$5,'Fatores PMC'!$B:$E,2,0),IF($M31="Negativa",VLOOKUP(KD$5,'Fatores PMC'!$B:$E,3,0),IF($M31="Neutra",VLOOKUP(AJ31,'Fatores PMC'!$B:$E,4,0))))</f>
        <v>147.72649384387233</v>
      </c>
      <c r="KE31" s="97">
        <f>JI31/IF($M31="Positiva",VLOOKUP(KE$5,'Fatores PMC'!$B:$E,2,0),IF($M31="Negativa",VLOOKUP(KE$5,'Fatores PMC'!$B:$E,3,0),IF($M31="Neutra",VLOOKUP(AK31,'Fatores PMC'!$B:$E,4,0))))</f>
        <v>148.68567972820591</v>
      </c>
      <c r="KF31" s="97">
        <f>JJ31/VLOOKUP(KF$5,'Fatores PMC'!$B:$E,2,0)</f>
        <v>119.70891342029813</v>
      </c>
      <c r="KG31" s="97">
        <f>JK31/VLOOKUP(KG$5,'Fatores PMC'!$B:$E,2,0)</f>
        <v>126.92039775961558</v>
      </c>
      <c r="KH31" s="97">
        <f>JL31/VLOOKUP(KH$5,'Fatores PMC'!$B:$E,2,0)</f>
        <v>127.68960357122755</v>
      </c>
      <c r="KI31" s="97">
        <f>JM31/VLOOKUP(KI$5,'Fatores PMC'!$B:$E,2,0)</f>
        <v>128.46816186651978</v>
      </c>
      <c r="KJ31" s="97">
        <f>JN31/VLOOKUP(KJ$5,'Fatores PMC'!$B:$E,2,0)</f>
        <v>130.05419921433096</v>
      </c>
      <c r="KK31" s="97">
        <f>JO31/VLOOKUP(KK$5,'Fatores PMC'!$B:$E,2,0)</f>
        <v>130.86196603557855</v>
      </c>
      <c r="KL31" s="97">
        <f>JP31/VLOOKUP(KL$5,'Fatores PMC'!$B:$E,2,0)</f>
        <v>131.67980476232796</v>
      </c>
      <c r="KM31" s="97">
        <f>JQ31/VLOOKUP(KM$5,'Fatores PMC'!$B:$E,2,0)</f>
        <v>133.34670512288247</v>
      </c>
      <c r="KN31" s="97">
        <f>JR31/VLOOKUP(KN$5,'Fatores PMC'!$B:$E,2,0)</f>
        <v>135.05619525527337</v>
      </c>
      <c r="KO31" s="155" t="str">
        <f>IF(HLOOKUP(VLOOKUP(LEFT(KO$5,2),'%ICMS'!$B:$K,9,0),$IG$4:$IR$34,MATCH($C31,$C$4:$C$34,0),0)=FD31,"",FD31)</f>
        <v/>
      </c>
      <c r="KP31" s="155">
        <f>IF(HLOOKUP(VLOOKUP(LEFT(KP$5,2),'%ICMS'!$B:$K,9,0),$IG$4:$IR$34,MATCH($C31,$C$4:$C$34,0),0)=FE31,"",FE31)</f>
        <v>9.6590909090909061E-2</v>
      </c>
      <c r="KQ31" s="155" t="str">
        <f>IF(HLOOKUP(VLOOKUP(LEFT(KQ$5,2),'%ICMS'!$B:$K,9,0),$IG$4:$IR$34,MATCH($C31,$C$4:$C$34,0),0)=FF31,"",FF31)</f>
        <v/>
      </c>
      <c r="KR31" s="155" t="str">
        <f>IF(HLOOKUP(VLOOKUP(LEFT(KR$5,2),'%ICMS'!$B:$K,9,0),$IG$4:$IR$34,MATCH($C31,$C$4:$C$34,0),0)=FG31,"",FG31)</f>
        <v/>
      </c>
      <c r="KS31" s="155" t="str">
        <f>IF(HLOOKUP(VLOOKUP(LEFT(KS$5,2),'%ICMS'!$B:$K,9,0),$IG$4:$IR$34,MATCH($C31,$C$4:$C$34,0),0)=FH31,"",FH31)</f>
        <v/>
      </c>
      <c r="KT31" s="155" t="str">
        <f>IF(HLOOKUP(VLOOKUP(LEFT(KT$5,2),'%ICMS'!$B:$K,9,0),$IG$4:$IR$34,MATCH($C31,$C$4:$C$34,0),0)=FI31,"",FI31)</f>
        <v/>
      </c>
      <c r="KU31" s="155" t="str">
        <f>IF(HLOOKUP(VLOOKUP(LEFT(KU$5,2),'%ICMS'!$B:$K,9,0),$IG$4:$IR$34,MATCH($C31,$C$4:$C$34,0),0)=FJ31,"",FJ31)</f>
        <v/>
      </c>
      <c r="KV31" s="155" t="str">
        <f>IF(HLOOKUP(VLOOKUP(LEFT(KV$5,2),'%ICMS'!$B:$K,9,0),$IG$4:$IR$34,MATCH($C31,$C$4:$C$34,0),0)=FK31,"",FK31)</f>
        <v/>
      </c>
      <c r="KW31" s="155">
        <f>IF(HLOOKUP(VLOOKUP(LEFT(KW$5,2),'%ICMS'!$B:$K,9,0),$IG$4:$IR$34,MATCH($C31,$C$4:$C$34,0),0)=FL31,"",FL31)</f>
        <v>0</v>
      </c>
      <c r="KX31" s="155" t="str">
        <f>IF(HLOOKUP(VLOOKUP(LEFT(KX$5,2),'%ICMS'!$B:$K,9,0),$IG$4:$IR$34,MATCH($C31,$C$4:$C$34,0),0)=FM31,"",FM31)</f>
        <v/>
      </c>
      <c r="KY31" s="155" t="str">
        <f>IF(HLOOKUP(VLOOKUP(LEFT(KY$5,2),'%ICMS'!$B:$K,9,0),$IG$4:$IR$34,MATCH($C31,$C$4:$C$34,0),0)=FN31,"",FN31)</f>
        <v/>
      </c>
      <c r="KZ31" s="155" t="str">
        <f>IF(HLOOKUP(VLOOKUP(LEFT(KZ$5,2),'%ICMS'!$B:$K,9,0),$IG$4:$IR$34,MATCH($C31,$C$4:$C$34,0),0)=FO31,"",FO31)</f>
        <v/>
      </c>
      <c r="LA31" s="155" t="str">
        <f>IF(HLOOKUP(VLOOKUP(LEFT(LA$5,2),'%ICMS'!$B:$K,9,0),$IG$4:$IR$34,MATCH($C31,$C$4:$C$34,0),0)=FP31,"",FP31)</f>
        <v/>
      </c>
      <c r="LB31" s="155" t="str">
        <f>IF(HLOOKUP(VLOOKUP(LEFT(LB$5,2),'%ICMS'!$B:$K,9,0),$IG$4:$IR$34,MATCH($C31,$C$4:$C$34,0),0)=FQ31,"",FQ31)</f>
        <v/>
      </c>
      <c r="LC31" s="155" t="str">
        <f>IF(HLOOKUP(VLOOKUP(LEFT(LC$5,2),'%ICMS'!$B:$K,9,0),$IG$4:$IR$34,MATCH($C31,$C$4:$C$34,0),0)=FR31,"",FR31)</f>
        <v/>
      </c>
      <c r="LD31" s="155" t="str">
        <f>IF(HLOOKUP(VLOOKUP(LEFT(LD$5,2),'%ICMS'!$B:$K,9,0),$IG$4:$IR$34,MATCH($C31,$C$4:$C$34,0),0)=FS31,"",FS31)</f>
        <v/>
      </c>
      <c r="LE31" s="155" t="str">
        <f>IF(HLOOKUP(VLOOKUP(LEFT(LE$5,2),'%ICMS'!$B:$K,9,0),$IG$4:$IR$34,MATCH($C31,$C$4:$C$34,0),0)=FT31,"",FT31)</f>
        <v/>
      </c>
      <c r="LF31" s="155" t="str">
        <f>IF(HLOOKUP(VLOOKUP(LEFT(LF$5,2),'%ICMS'!$B:$K,9,0),$IG$4:$IR$34,MATCH($C31,$C$4:$C$34,0),0)=FU31,"",FU31)</f>
        <v/>
      </c>
      <c r="LG31" s="155" t="str">
        <f>IF(HLOOKUP(VLOOKUP(LEFT(LG$5,2),'%ICMS'!$B:$K,9,0),$IG$4:$IR$34,MATCH($C31,$C$4:$C$34,0),0)=FV31,"",FV31)</f>
        <v/>
      </c>
      <c r="LH31" s="155" t="str">
        <f>IF(HLOOKUP(VLOOKUP(LEFT(LH$5,2),'%ICMS'!$B:$K,9,0),$IG$4:$IR$34,MATCH($C31,$C$4:$C$34,0),0)=FW31,"",FW31)</f>
        <v/>
      </c>
      <c r="LI31" s="155" t="str">
        <f>IF(HLOOKUP(VLOOKUP(LEFT(LI$5,2),'%ICMS'!$B:$K,9,0),$IG$4:$IR$34,MATCH($C31,$C$4:$C$34,0),0)=FX31,"",FX31)</f>
        <v/>
      </c>
      <c r="LJ31" s="155" t="str">
        <f>IF(HLOOKUP(VLOOKUP(LEFT(LJ$5,2),'%ICMS'!$B:$K,9,0),$IG$4:$IR$34,MATCH($C31,$C$4:$C$34,0),0)=FY31,"",FY31)</f>
        <v/>
      </c>
      <c r="LK31" s="155" t="str">
        <f>IF(HLOOKUP(VLOOKUP(LEFT(LK$5,2),'%ICMS'!$B:$K,9,0),$IG$4:$IR$34,MATCH($C31,$C$4:$C$34,0),0)=FZ31,"",FZ31)</f>
        <v/>
      </c>
      <c r="LL31" s="155" t="str">
        <f>IF(HLOOKUP(VLOOKUP(LEFT(LL$5,2),'%ICMS'!$B:$K,9,0),$IG$4:$IR$34,MATCH($C31,$C$4:$C$34,0),0)=GA31,"",GA31)</f>
        <v/>
      </c>
      <c r="LM31" s="155" t="str">
        <f>IF(HLOOKUP(VLOOKUP(LEFT(LM$5,2),'%ICMS'!$B:$K,9,0),$IG$4:$IR$34,MATCH($C31,$C$4:$C$34,0),0)=GB31,"",GB31)</f>
        <v/>
      </c>
      <c r="LN31" s="155" t="str">
        <f>IF(HLOOKUP(VLOOKUP(LEFT(LN$5,2),'%ICMS'!$B:$K,9,0),$IG$4:$IR$34,MATCH($C31,$C$4:$C$34,0),0)=GC31,"",GC31)</f>
        <v/>
      </c>
      <c r="LO31" s="155" t="str">
        <f>IFERROR(IF(AND(VLOOKUP(LEFT(LO$5,2),'%ICMS'!$B$2:$I$29,8,0)=AY31,HLOOKUP(AY31,$IG$5:$IO$34,MATCH($C31,$C$5:$C$34,0),0)=GD31),"",GD31),GD31)</f>
        <v/>
      </c>
      <c r="LP31" s="97" t="str">
        <f>IF(VLOOKUP(LEFT($LP$5,2),'%ICMS'!$B$2:$I$29,8,0)=Y31,"",GE31)</f>
        <v/>
      </c>
      <c r="LQ31" s="97" t="str">
        <f>IF(VLOOKUP(LEFT($LQ$5,2),'%ICMS'!$B$2:$I$29,8,0)=Z31,"",GF31)</f>
        <v/>
      </c>
      <c r="LR31" s="97" t="str">
        <f>IF(VLOOKUP(LEFT($LR$5,2),'%ICMS'!$B$2:$I$29,8,0)=AA31,"",GG31)</f>
        <v/>
      </c>
      <c r="LS31" s="97" t="str">
        <f>IF(VLOOKUP(LEFT($LS$5,2),'%ICMS'!$B$2:$I$29,8,0)=AB31,"",GH31)</f>
        <v/>
      </c>
      <c r="LT31" s="97" t="str">
        <f>IF(VLOOKUP(LEFT($LT$5,2),'%ICMS'!$B$2:$I$29,8,0)=AC31,"",GI31)</f>
        <v/>
      </c>
      <c r="LU31" s="97" t="str">
        <f>IF(VLOOKUP(LEFT($LU$5,2),'%ICMS'!$B$2:$I$29,8,0)=AD31,"",GJ31)</f>
        <v/>
      </c>
      <c r="LV31" s="97" t="str">
        <f>IF(VLOOKUP(LEFT($LV$5,2),'%ICMS'!$B$2:$I$29,8,0)=AE31,"",GK31)</f>
        <v/>
      </c>
      <c r="LW31" s="97" t="str">
        <f>IF(VLOOKUP(LEFT($LW$5,2),'%ICMS'!$B$2:$I$29,8,0)=AF31,"",GL31)</f>
        <v/>
      </c>
      <c r="LX31" s="97" t="str">
        <f>IF(VLOOKUP(LEFT($LX$5,2),'%ICMS'!$B$2:$I$29,8,0)=AG31,"",GM31)</f>
        <v/>
      </c>
      <c r="LY31" s="97" t="str">
        <f>IF(VLOOKUP(LEFT($LY$5,2),'%ICMS'!$B$2:$I$29,8,0)=AH31,"",GN31)</f>
        <v/>
      </c>
      <c r="LZ31" s="97" t="str">
        <f>IF(VLOOKUP(LEFT($LZ$5,2),'%ICMS'!$B$2:$I$29,8,0)=AI31,"",GO31)</f>
        <v/>
      </c>
      <c r="MA31" s="97" t="str">
        <f>IF(VLOOKUP(LEFT($MA$5,2),'%ICMS'!$B$2:$I$29,8,0)=AJ31,"",GP31)</f>
        <v/>
      </c>
      <c r="MB31" s="97" t="str">
        <f>IF(VLOOKUP(LEFT($MB$5,2),'%ICMS'!$B$2:$I$29,8,0)=AK31,"",GQ31)</f>
        <v/>
      </c>
      <c r="MC31" s="97" t="str">
        <f>IF(VLOOKUP(LEFT($MC$5,2),'%ICMS'!$B$2:$I$29,8,0)=AL31,"",GR31)</f>
        <v/>
      </c>
      <c r="MD31" s="97" t="str">
        <f>IF(VLOOKUP(LEFT($MD$5,2),'%ICMS'!$B$2:$I$29,8,0)=AM31,"",GS31)</f>
        <v/>
      </c>
      <c r="ME31" s="97" t="str">
        <f>IF(VLOOKUP(LEFT($ME$5,2),'%ICMS'!$B$2:$I$29,8,0)=AN31,"",GT31)</f>
        <v/>
      </c>
      <c r="MF31" s="97" t="str">
        <f>IF(VLOOKUP(LEFT($MF$5,2),'%ICMS'!$B$2:$I$29,8,0)=AO31,"",GU31)</f>
        <v/>
      </c>
      <c r="MG31" s="97" t="str">
        <f>IF(VLOOKUP(LEFT($MG$5,2),'%ICMS'!$B$2:$I$29,8,0)=AP31,"",GV31)</f>
        <v/>
      </c>
      <c r="MH31" s="97" t="str">
        <f>IF(VLOOKUP(LEFT($MH$5,2),'%ICMS'!$B$2:$I$29,8,0)=AQ31,"",GW31)</f>
        <v/>
      </c>
      <c r="MI31" s="97" t="str">
        <f>IF(VLOOKUP(LEFT($MI$5,2),'%ICMS'!$B$2:$I$29,8,0)=AR31,"",GX31)</f>
        <v/>
      </c>
      <c r="MJ31" s="97" t="str">
        <f>IF(VLOOKUP(LEFT($MJ$5,2),'%ICMS'!$B$2:$I$29,8,0)=AS31,"",GY31)</f>
        <v/>
      </c>
      <c r="MK31" s="97" t="str">
        <f>IF(VLOOKUP(LEFT($MK$5,2),'%ICMS'!$B$2:$I$29,8,0)=AT31,"",GZ31)</f>
        <v/>
      </c>
      <c r="ML31" s="97" t="str">
        <f>IF(VLOOKUP(LEFT($ML$5,2),'%ICMS'!$B$2:$I$29,8,0)=AU31,"",HA31)</f>
        <v/>
      </c>
      <c r="MM31" s="97" t="str">
        <f>IF(VLOOKUP(LEFT($MM$5,2),'%ICMS'!$B$2:$I$29,8,0)=AV31,"",HB31)</f>
        <v/>
      </c>
      <c r="MN31" s="97" t="str">
        <f>IF(VLOOKUP(LEFT($MN$5,2),'%ICMS'!$B$2:$I$29,8,0)=AW31,"",HC31)</f>
        <v/>
      </c>
      <c r="MO31" s="97" t="str">
        <f>IF(VLOOKUP(LEFT($MO$5,2),'%ICMS'!$B$2:$I$29,8,0)=AX31,"",HD31)</f>
        <v/>
      </c>
      <c r="MP31" s="97" t="str">
        <f>IF(VLOOKUP(LEFT($MP$5,2),'%ICMS'!$B$2:$I$29,8,0)=AY31,"",HE31)</f>
        <v/>
      </c>
      <c r="MQ31" s="97" t="str">
        <f>IF(VLOOKUP(LEFT($MQ$5,2),'%ICMS'!$B$2:$I$29,8,0)=Y31,"",HF31)</f>
        <v/>
      </c>
      <c r="MR31" s="97" t="str">
        <f>IF(VLOOKUP(LEFT($MR$5,2),'%ICMS'!$B$2:$I$29,8,0)=Z31,"",HG31)</f>
        <v/>
      </c>
      <c r="MS31" s="97" t="str">
        <f>IF(VLOOKUP(LEFT($MS$5,2),'%ICMS'!$B$2:$I$29,8,0)=AA31,"",HH31)</f>
        <v/>
      </c>
      <c r="MT31" s="97" t="str">
        <f>IF(VLOOKUP(LEFT($MT$5,2),'%ICMS'!$B$2:$I$29,8,0)=AB31,"",HI31)</f>
        <v/>
      </c>
      <c r="MU31" s="97" t="str">
        <f>IF(VLOOKUP(LEFT($MU$5,2),'%ICMS'!$B$2:$I$29,8,0)=AC31,"",HJ31)</f>
        <v/>
      </c>
      <c r="MV31" s="97" t="str">
        <f>IF(VLOOKUP(LEFT($MV$5,2),'%ICMS'!$B$2:$I$29,8,0)=AD31,"",HK31)</f>
        <v/>
      </c>
      <c r="MW31" s="97" t="str">
        <f>IF(VLOOKUP(LEFT($MW$5,2),'%ICMS'!$B$2:$I$29,8,0)=AE31,"",HL31)</f>
        <v/>
      </c>
      <c r="MX31" s="97" t="str">
        <f>IF(VLOOKUP(LEFT($MX$5,2),'%ICMS'!$B$2:$I$29,8,0)=AF31,"",HM31)</f>
        <v/>
      </c>
      <c r="MY31" s="97" t="str">
        <f>IF(VLOOKUP(LEFT($MY$5,2),'%ICMS'!$B$2:$I$29,8,0)=AG31,"",HN31)</f>
        <v/>
      </c>
      <c r="MZ31" s="97" t="str">
        <f>IF(VLOOKUP(LEFT($MZ$5,2),'%ICMS'!$B$2:$I$29,8,0)=AH31,"",HO31)</f>
        <v/>
      </c>
      <c r="NA31" s="97" t="str">
        <f>IF(VLOOKUP(LEFT($NA$5,2),'%ICMS'!$B$2:$I$29,8,0)=AI31,"",HP31)</f>
        <v/>
      </c>
      <c r="NB31" s="97" t="str">
        <f>IF(VLOOKUP(LEFT($NB$5,2),'%ICMS'!$B$2:$I$29,8,0)=AJ31,"",HQ31)</f>
        <v/>
      </c>
      <c r="NC31" s="97" t="str">
        <f>IF(VLOOKUP(LEFT($NC$5,2),'%ICMS'!$B$2:$I$29,8,0)=AK31,"",HR31)</f>
        <v/>
      </c>
      <c r="ND31" s="97" t="str">
        <f>IF(VLOOKUP(LEFT($ND$5,2),'%ICMS'!$B$2:$I$29,8,0)=AL31,"",HS31)</f>
        <v/>
      </c>
      <c r="NE31" s="97" t="str">
        <f>IF(VLOOKUP(LEFT($NE$5,2),'%ICMS'!$B$2:$I$29,8,0)=AM31,"",HT31)</f>
        <v/>
      </c>
      <c r="NF31" s="97" t="str">
        <f>IF(VLOOKUP(LEFT($NF$5,2),'%ICMS'!$B$2:$I$29,8,0)=AN31,"",HU31)</f>
        <v/>
      </c>
      <c r="NG31" s="97" t="str">
        <f>IF(VLOOKUP(LEFT($NG$5,2),'%ICMS'!$B$2:$I$29,8,0)=AO31,"",HV31)</f>
        <v/>
      </c>
      <c r="NH31" s="97" t="str">
        <f>IF(VLOOKUP(LEFT($NH$5,2),'%ICMS'!$B$2:$I$29,8,0)=AP31,"",HW31)</f>
        <v/>
      </c>
      <c r="NI31" s="97" t="str">
        <f>IF(VLOOKUP(LEFT($NI$5,2),'%ICMS'!$B$2:$I$29,8,0)=AQ31,"",HX31)</f>
        <v/>
      </c>
      <c r="NJ31" s="97" t="str">
        <f>IF(VLOOKUP(LEFT($NJ$5,2),'%ICMS'!$B$2:$I$29,8,0)=AR31,"",HY31)</f>
        <v/>
      </c>
      <c r="NK31" s="97" t="str">
        <f>IF(VLOOKUP(LEFT($NK$5,2),'%ICMS'!$B$2:$I$29,8,0)=AS31,"",HZ31)</f>
        <v/>
      </c>
      <c r="NL31" s="97" t="str">
        <f>IF(VLOOKUP(LEFT($NL$5,2),'%ICMS'!$B$2:$I$29,8,0)=AT31,"",IA31)</f>
        <v/>
      </c>
      <c r="NM31" s="97" t="str">
        <f>IF(VLOOKUP(LEFT($NM$5,2),'%ICMS'!$B$2:$I$29,8,0)=AU31,"",IB31)</f>
        <v/>
      </c>
      <c r="NN31" s="97" t="str">
        <f>IF(VLOOKUP(LEFT($NN$5,2),'%ICMS'!$B$2:$I$29,8,0)=AV31,"",IC31)</f>
        <v/>
      </c>
      <c r="NO31" s="97" t="str">
        <f>IF(FB31="PMPF",U31,IF(VLOOKUP(LEFT($NO$5,2),'%ICMS'!$B$2:$I$29,8,0)=AW31,"",ID31))</f>
        <v/>
      </c>
      <c r="NP31" s="97" t="str">
        <f>IF(VLOOKUP(LEFT($NP$5,2),'%ICMS'!$B$2:$I$29,8,0)=AX31,"",IE31)</f>
        <v/>
      </c>
      <c r="NQ31" s="97" t="str">
        <f>IF(VLOOKUP(LEFT($NQ$5,2),'%ICMS'!$B$2:$I$29,8,0)=AY31,"",IF31)</f>
        <v/>
      </c>
      <c r="NT31" s="153">
        <v>0.08</v>
      </c>
      <c r="NU31" s="97">
        <f t="shared" si="18"/>
        <v>89.224893161719905</v>
      </c>
      <c r="NV31" s="97">
        <f t="shared" si="19"/>
        <v>89.224904586855047</v>
      </c>
      <c r="NW31" s="97">
        <f t="shared" si="20"/>
        <v>89.224864870909087</v>
      </c>
      <c r="NX31" s="97">
        <f t="shared" si="21"/>
        <v>89.224864870909101</v>
      </c>
      <c r="NY31" s="97">
        <f t="shared" si="22"/>
        <v>89.224904586855047</v>
      </c>
      <c r="NZ31" s="97">
        <f t="shared" si="23"/>
        <v>89.224864870909087</v>
      </c>
      <c r="OA31" s="97">
        <f t="shared" si="24"/>
        <v>89.224882280638823</v>
      </c>
      <c r="OB31" s="97">
        <f t="shared" si="25"/>
        <v>89.224882280638823</v>
      </c>
      <c r="OC31" s="97">
        <f t="shared" si="26"/>
        <v>96.93568639791792</v>
      </c>
      <c r="OD31" s="97">
        <f t="shared" si="27"/>
        <v>89.224859430368554</v>
      </c>
      <c r="OE31" s="97">
        <f t="shared" si="28"/>
        <v>89.224864870909101</v>
      </c>
      <c r="OF31" s="97">
        <f t="shared" si="29"/>
        <v>89.224882280638823</v>
      </c>
      <c r="OG31" s="97">
        <f t="shared" si="30"/>
        <v>89.224882280638823</v>
      </c>
      <c r="OH31" s="97">
        <f t="shared" si="31"/>
        <v>89.224893161719905</v>
      </c>
      <c r="OI31" s="97">
        <f t="shared" si="32"/>
        <v>89.224864870909087</v>
      </c>
      <c r="OJ31" s="97">
        <f t="shared" si="33"/>
        <v>89.224904586855047</v>
      </c>
      <c r="OK31" s="97">
        <f t="shared" si="34"/>
        <v>89.224905674963154</v>
      </c>
      <c r="OL31" s="97">
        <f t="shared" si="35"/>
        <v>89.224905130909093</v>
      </c>
      <c r="OM31" s="97">
        <f t="shared" si="36"/>
        <v>89.224860518476675</v>
      </c>
      <c r="ON31" s="97">
        <f t="shared" si="37"/>
        <v>89.224864870909087</v>
      </c>
      <c r="OO31" s="97">
        <f t="shared" si="38"/>
        <v>89.224905130909093</v>
      </c>
      <c r="OP31" s="97">
        <f t="shared" si="39"/>
        <v>89.224864870909087</v>
      </c>
      <c r="OQ31" s="97">
        <f t="shared" si="40"/>
        <v>89.224882280638823</v>
      </c>
      <c r="OR31" s="97">
        <f t="shared" si="41"/>
        <v>89.224882280638823</v>
      </c>
      <c r="OS31" s="97">
        <f t="shared" si="42"/>
        <v>89.224864870909087</v>
      </c>
      <c r="OT31" s="97">
        <f t="shared" si="43"/>
        <v>89.224864870909101</v>
      </c>
      <c r="OU31" s="97">
        <f t="shared" si="44"/>
        <v>89.224864870909087</v>
      </c>
      <c r="OV31" s="97">
        <f t="shared" si="104"/>
        <v>0</v>
      </c>
      <c r="OW31" s="97">
        <f t="shared" si="45"/>
        <v>0</v>
      </c>
      <c r="OX31" s="97">
        <f t="shared" si="46"/>
        <v>0</v>
      </c>
      <c r="OY31" s="97">
        <f t="shared" si="47"/>
        <v>0</v>
      </c>
      <c r="OZ31" s="97">
        <f t="shared" si="48"/>
        <v>0</v>
      </c>
      <c r="PA31" s="97">
        <f t="shared" si="49"/>
        <v>0</v>
      </c>
      <c r="PB31" s="97">
        <f t="shared" si="50"/>
        <v>0</v>
      </c>
      <c r="PC31" s="97">
        <f t="shared" si="51"/>
        <v>0</v>
      </c>
      <c r="PD31" s="97">
        <f t="shared" si="52"/>
        <v>0</v>
      </c>
      <c r="PE31" s="97">
        <f t="shared" si="53"/>
        <v>0</v>
      </c>
      <c r="PF31" s="97">
        <f t="shared" si="54"/>
        <v>0</v>
      </c>
      <c r="PG31" s="97">
        <f t="shared" si="55"/>
        <v>0</v>
      </c>
      <c r="PH31" s="97">
        <f t="shared" si="56"/>
        <v>0</v>
      </c>
      <c r="PI31" s="97">
        <f t="shared" si="57"/>
        <v>0</v>
      </c>
      <c r="PJ31" s="97">
        <f t="shared" si="58"/>
        <v>0</v>
      </c>
      <c r="PK31" s="97">
        <f t="shared" si="59"/>
        <v>0</v>
      </c>
      <c r="PL31" s="97">
        <f t="shared" si="60"/>
        <v>0</v>
      </c>
      <c r="PM31" s="97">
        <f t="shared" si="61"/>
        <v>0</v>
      </c>
      <c r="PN31" s="97">
        <f t="shared" si="62"/>
        <v>0</v>
      </c>
      <c r="PO31" s="97">
        <f t="shared" si="63"/>
        <v>0</v>
      </c>
      <c r="PP31" s="97">
        <f t="shared" si="64"/>
        <v>0</v>
      </c>
      <c r="PQ31" s="97">
        <f t="shared" si="65"/>
        <v>0</v>
      </c>
      <c r="PR31" s="97">
        <f t="shared" si="66"/>
        <v>0</v>
      </c>
      <c r="PS31" s="97">
        <f t="shared" si="67"/>
        <v>0</v>
      </c>
      <c r="PT31" s="97">
        <f t="shared" si="68"/>
        <v>0</v>
      </c>
      <c r="PU31" s="97">
        <f t="shared" si="69"/>
        <v>0</v>
      </c>
      <c r="PV31" s="97">
        <f t="shared" si="70"/>
        <v>0</v>
      </c>
      <c r="PW31" s="97">
        <f t="shared" si="71"/>
        <v>0</v>
      </c>
      <c r="PX31" s="97">
        <f t="shared" si="72"/>
        <v>0</v>
      </c>
      <c r="PY31" s="97">
        <f t="shared" si="73"/>
        <v>0</v>
      </c>
      <c r="PZ31" s="97">
        <f t="shared" si="74"/>
        <v>0</v>
      </c>
      <c r="QA31" s="97">
        <f t="shared" si="75"/>
        <v>0</v>
      </c>
      <c r="QB31" s="97">
        <f t="shared" si="76"/>
        <v>0</v>
      </c>
      <c r="QC31" s="97">
        <f t="shared" si="77"/>
        <v>0</v>
      </c>
      <c r="QD31" s="97">
        <f t="shared" si="78"/>
        <v>0</v>
      </c>
      <c r="QE31" s="97">
        <f t="shared" si="79"/>
        <v>0</v>
      </c>
      <c r="QF31" s="97">
        <f t="shared" si="80"/>
        <v>0</v>
      </c>
      <c r="QG31" s="97">
        <f t="shared" si="81"/>
        <v>0</v>
      </c>
      <c r="QH31" s="97">
        <f t="shared" si="82"/>
        <v>0</v>
      </c>
      <c r="QI31" s="97">
        <f t="shared" si="83"/>
        <v>0</v>
      </c>
      <c r="QJ31" s="97">
        <f t="shared" si="84"/>
        <v>0</v>
      </c>
      <c r="QK31" s="97">
        <f t="shared" si="85"/>
        <v>0</v>
      </c>
      <c r="QL31" s="97">
        <f t="shared" si="86"/>
        <v>0</v>
      </c>
      <c r="QM31" s="97">
        <f t="shared" si="87"/>
        <v>0</v>
      </c>
      <c r="QN31" s="97">
        <f t="shared" si="88"/>
        <v>0</v>
      </c>
      <c r="QO31" s="97">
        <f t="shared" si="89"/>
        <v>0</v>
      </c>
      <c r="QP31" s="97">
        <f t="shared" si="90"/>
        <v>0</v>
      </c>
      <c r="QQ31" s="97">
        <f t="shared" si="91"/>
        <v>0</v>
      </c>
      <c r="QR31" s="97">
        <f t="shared" si="92"/>
        <v>0</v>
      </c>
      <c r="QS31" s="97">
        <f t="shared" si="93"/>
        <v>0</v>
      </c>
      <c r="QT31" s="97">
        <f t="shared" si="94"/>
        <v>0</v>
      </c>
      <c r="QU31" s="97">
        <f t="shared" si="95"/>
        <v>0</v>
      </c>
      <c r="QV31" s="97">
        <f t="shared" si="96"/>
        <v>0</v>
      </c>
      <c r="QW31" s="97">
        <f t="shared" si="97"/>
        <v>0</v>
      </c>
      <c r="QX31" s="97">
        <f t="shared" si="105"/>
        <v>89.224893161719905</v>
      </c>
      <c r="QY31" s="97">
        <f t="shared" si="232"/>
        <v>89.224904586855047</v>
      </c>
      <c r="QZ31" s="97">
        <f t="shared" si="233"/>
        <v>89.224864870909087</v>
      </c>
      <c r="RA31" s="97">
        <f t="shared" si="234"/>
        <v>89.224864870909101</v>
      </c>
      <c r="RB31" s="97">
        <f t="shared" si="235"/>
        <v>89.224904586855047</v>
      </c>
      <c r="RC31" s="97">
        <f t="shared" si="236"/>
        <v>89.224864870909087</v>
      </c>
      <c r="RD31" s="97">
        <f t="shared" si="237"/>
        <v>89.224882280638823</v>
      </c>
      <c r="RE31" s="97">
        <f t="shared" si="238"/>
        <v>89.224882280638823</v>
      </c>
      <c r="RF31" s="97">
        <f t="shared" si="239"/>
        <v>96.93568639791792</v>
      </c>
      <c r="RG31" s="97">
        <f t="shared" si="240"/>
        <v>89.224859430368554</v>
      </c>
      <c r="RH31" s="97">
        <f t="shared" si="241"/>
        <v>89.224864870909101</v>
      </c>
      <c r="RI31" s="97">
        <f t="shared" si="242"/>
        <v>89.224882280638823</v>
      </c>
      <c r="RJ31" s="97">
        <f t="shared" si="243"/>
        <v>89.224882280638823</v>
      </c>
      <c r="RK31" s="97">
        <f t="shared" si="244"/>
        <v>89.224893161719905</v>
      </c>
      <c r="RL31" s="97">
        <f t="shared" si="245"/>
        <v>89.224864870909087</v>
      </c>
      <c r="RM31" s="97">
        <f t="shared" si="246"/>
        <v>89.224904586855047</v>
      </c>
      <c r="RN31" s="97">
        <f t="shared" si="247"/>
        <v>89.224905674963154</v>
      </c>
      <c r="RO31" s="97">
        <f t="shared" si="248"/>
        <v>89.224905130909093</v>
      </c>
      <c r="RP31" s="97">
        <f t="shared" si="249"/>
        <v>89.224860518476675</v>
      </c>
      <c r="RQ31" s="97">
        <f t="shared" si="250"/>
        <v>89.224864870909087</v>
      </c>
      <c r="RR31" s="97">
        <f t="shared" si="251"/>
        <v>89.224905130909093</v>
      </c>
      <c r="RS31" s="97">
        <f t="shared" si="252"/>
        <v>89.224864870909087</v>
      </c>
      <c r="RT31" s="97">
        <f t="shared" si="226"/>
        <v>89.224882280638823</v>
      </c>
      <c r="RU31" s="97">
        <f t="shared" si="227"/>
        <v>89.224882280638823</v>
      </c>
      <c r="RV31" s="97">
        <f t="shared" si="228"/>
        <v>89.224864870909087</v>
      </c>
      <c r="RW31" s="97">
        <f t="shared" si="229"/>
        <v>89.224864870909101</v>
      </c>
      <c r="RX31" s="97">
        <f t="shared" si="230"/>
        <v>89.224864870909087</v>
      </c>
      <c r="RY31" s="97">
        <f t="shared" si="106"/>
        <v>85.345549980775559</v>
      </c>
      <c r="RZ31" s="97">
        <f t="shared" si="107"/>
        <v>85.345560909165698</v>
      </c>
      <c r="SA31" s="97">
        <f t="shared" si="108"/>
        <v>85.345522920000008</v>
      </c>
      <c r="SB31" s="97">
        <f t="shared" si="109"/>
        <v>85.345522920000008</v>
      </c>
      <c r="SC31" s="97">
        <f t="shared" si="110"/>
        <v>85.345560909165698</v>
      </c>
      <c r="SD31" s="97">
        <f t="shared" si="111"/>
        <v>85.345522920000008</v>
      </c>
      <c r="SE31" s="97">
        <f t="shared" si="112"/>
        <v>85.345539572784972</v>
      </c>
      <c r="SF31" s="97">
        <f t="shared" si="113"/>
        <v>85.345539572784972</v>
      </c>
      <c r="SG31" s="97">
        <f t="shared" si="114"/>
        <v>85.345549980775559</v>
      </c>
      <c r="SH31" s="97">
        <f t="shared" si="115"/>
        <v>85.345517716004707</v>
      </c>
      <c r="SI31" s="97">
        <f t="shared" si="116"/>
        <v>85.345522920000008</v>
      </c>
      <c r="SJ31" s="97">
        <f t="shared" si="117"/>
        <v>85.345539572784972</v>
      </c>
      <c r="SK31" s="97">
        <f t="shared" si="118"/>
        <v>85.345539572784972</v>
      </c>
      <c r="SL31" s="97">
        <f t="shared" si="119"/>
        <v>85.345549980775559</v>
      </c>
      <c r="SM31" s="97">
        <f t="shared" si="120"/>
        <v>85.345522920000008</v>
      </c>
      <c r="SN31" s="97">
        <f t="shared" si="121"/>
        <v>85.345560909165698</v>
      </c>
      <c r="SO31" s="97">
        <f t="shared" si="122"/>
        <v>85.345561949964761</v>
      </c>
      <c r="SP31" s="97">
        <f t="shared" si="123"/>
        <v>85.345561429565208</v>
      </c>
      <c r="SQ31" s="97">
        <f t="shared" si="124"/>
        <v>85.34551875680377</v>
      </c>
      <c r="SR31" s="97">
        <f t="shared" si="125"/>
        <v>85.345522920000008</v>
      </c>
      <c r="SS31" s="97">
        <f t="shared" si="126"/>
        <v>85.345561429565208</v>
      </c>
      <c r="ST31" s="97">
        <f t="shared" si="127"/>
        <v>85.345522920000008</v>
      </c>
      <c r="SU31" s="97">
        <f t="shared" si="128"/>
        <v>85.345539572784972</v>
      </c>
      <c r="SV31" s="97">
        <f t="shared" si="129"/>
        <v>85.345539572784972</v>
      </c>
      <c r="SW31" s="97">
        <f t="shared" si="130"/>
        <v>85.345522920000008</v>
      </c>
      <c r="SX31" s="97">
        <f t="shared" si="131"/>
        <v>85.345522920000008</v>
      </c>
      <c r="SY31" s="97">
        <f t="shared" si="132"/>
        <v>85.345522920000008</v>
      </c>
    </row>
    <row r="32" spans="1:519" s="112" customFormat="1" ht="15" customHeight="1" x14ac:dyDescent="0.2">
      <c r="A32" s="16" t="s">
        <v>99</v>
      </c>
      <c r="B32" s="16" t="s">
        <v>36</v>
      </c>
      <c r="C32" s="20">
        <v>100300697</v>
      </c>
      <c r="D32" s="19" t="s">
        <v>135</v>
      </c>
      <c r="E32" s="20" t="s">
        <v>172</v>
      </c>
      <c r="F32" s="157" t="s">
        <v>78</v>
      </c>
      <c r="G32" s="20">
        <v>60</v>
      </c>
      <c r="H32" s="20"/>
      <c r="I32" s="157" t="s">
        <v>120</v>
      </c>
      <c r="J32" s="20" t="s">
        <v>119</v>
      </c>
      <c r="K32" s="158" t="s">
        <v>108</v>
      </c>
      <c r="L32" s="18" t="s">
        <v>62</v>
      </c>
      <c r="M32" s="20" t="s">
        <v>35</v>
      </c>
      <c r="N32" s="156" t="s">
        <v>63</v>
      </c>
      <c r="O32" s="156" t="s">
        <v>140</v>
      </c>
      <c r="P32" s="156">
        <v>5</v>
      </c>
      <c r="Q32" s="156" t="s">
        <v>34</v>
      </c>
      <c r="R32" s="156" t="s">
        <v>23</v>
      </c>
      <c r="S32" s="159">
        <v>0</v>
      </c>
      <c r="T32" s="160">
        <v>0</v>
      </c>
      <c r="U32" s="170" t="s">
        <v>369</v>
      </c>
      <c r="V32" s="154">
        <v>0.42109999999999997</v>
      </c>
      <c r="W32" s="154">
        <v>0</v>
      </c>
      <c r="X32" s="154"/>
      <c r="Y32" s="154">
        <v>0.19</v>
      </c>
      <c r="Z32" s="154">
        <v>0.20499999999999999</v>
      </c>
      <c r="AA32" s="154">
        <v>0.2</v>
      </c>
      <c r="AB32" s="154">
        <v>0.18</v>
      </c>
      <c r="AC32" s="154">
        <v>0.20499999999999999</v>
      </c>
      <c r="AD32" s="154">
        <v>0.2</v>
      </c>
      <c r="AE32" s="154">
        <v>0.17</v>
      </c>
      <c r="AF32" s="154">
        <v>0.17</v>
      </c>
      <c r="AG32" s="154">
        <v>0.19</v>
      </c>
      <c r="AH32" s="154">
        <v>0.23</v>
      </c>
      <c r="AI32" s="154">
        <v>0.18</v>
      </c>
      <c r="AJ32" s="154">
        <v>0.17</v>
      </c>
      <c r="AK32" s="154">
        <v>0.17</v>
      </c>
      <c r="AL32" s="154">
        <v>0.19</v>
      </c>
      <c r="AM32" s="154">
        <v>0.2</v>
      </c>
      <c r="AN32" s="154">
        <v>0.20499999999999999</v>
      </c>
      <c r="AO32" s="154">
        <v>0.22500000000000001</v>
      </c>
      <c r="AP32" s="154">
        <v>0.19500000000000001</v>
      </c>
      <c r="AQ32" s="154">
        <v>0.22</v>
      </c>
      <c r="AR32" s="154">
        <v>0.2</v>
      </c>
      <c r="AS32" s="154">
        <v>0.19500000000000001</v>
      </c>
      <c r="AT32" s="154">
        <v>0.2</v>
      </c>
      <c r="AU32" s="154">
        <v>0.17</v>
      </c>
      <c r="AV32" s="154">
        <v>0.17</v>
      </c>
      <c r="AW32" s="154">
        <v>0.2</v>
      </c>
      <c r="AX32" s="154">
        <v>0.18</v>
      </c>
      <c r="AY32" s="154">
        <v>0.2</v>
      </c>
      <c r="AZ32" s="154">
        <v>0.12</v>
      </c>
      <c r="BA32" s="154">
        <v>0.12</v>
      </c>
      <c r="BB32" s="154">
        <v>0.12</v>
      </c>
      <c r="BC32" s="154">
        <v>0.12</v>
      </c>
      <c r="BD32" s="154">
        <v>0.12</v>
      </c>
      <c r="BE32" s="154">
        <v>0.12</v>
      </c>
      <c r="BF32" s="154">
        <v>0.12</v>
      </c>
      <c r="BG32" s="154">
        <v>0.12</v>
      </c>
      <c r="BH32" s="154">
        <v>0.19</v>
      </c>
      <c r="BI32" s="154">
        <v>0.12</v>
      </c>
      <c r="BJ32" s="154">
        <v>0.12</v>
      </c>
      <c r="BK32" s="154">
        <v>0.12</v>
      </c>
      <c r="BL32" s="154">
        <v>0.12</v>
      </c>
      <c r="BM32" s="154">
        <v>0.12</v>
      </c>
      <c r="BN32" s="154">
        <v>0.12</v>
      </c>
      <c r="BO32" s="154">
        <v>0.12</v>
      </c>
      <c r="BP32" s="154">
        <v>0.12</v>
      </c>
      <c r="BQ32" s="154">
        <v>0.12</v>
      </c>
      <c r="BR32" s="154">
        <v>0.12</v>
      </c>
      <c r="BS32" s="154">
        <v>0.12</v>
      </c>
      <c r="BT32" s="154">
        <v>0.12</v>
      </c>
      <c r="BU32" s="154">
        <v>0.12</v>
      </c>
      <c r="BV32" s="154">
        <v>0.12</v>
      </c>
      <c r="BW32" s="154">
        <v>0.12</v>
      </c>
      <c r="BX32" s="154">
        <v>0.12</v>
      </c>
      <c r="BY32" s="154">
        <v>0.12</v>
      </c>
      <c r="BZ32" s="154">
        <v>0.12</v>
      </c>
      <c r="CA32" s="154" t="s">
        <v>369</v>
      </c>
      <c r="CB32" s="154" t="s">
        <v>369</v>
      </c>
      <c r="CC32" s="154" t="s">
        <v>369</v>
      </c>
      <c r="CD32" s="154" t="s">
        <v>369</v>
      </c>
      <c r="CE32" s="154" t="s">
        <v>369</v>
      </c>
      <c r="CF32" s="154" t="s">
        <v>369</v>
      </c>
      <c r="CG32" s="154" t="s">
        <v>369</v>
      </c>
      <c r="CH32" s="154" t="s">
        <v>369</v>
      </c>
      <c r="CI32" s="154" t="s">
        <v>369</v>
      </c>
      <c r="CJ32" s="154" t="s">
        <v>369</v>
      </c>
      <c r="CK32" s="154" t="s">
        <v>369</v>
      </c>
      <c r="CL32" s="154" t="s">
        <v>369</v>
      </c>
      <c r="CM32" s="154" t="s">
        <v>369</v>
      </c>
      <c r="CN32" s="154" t="s">
        <v>369</v>
      </c>
      <c r="CO32" s="154" t="s">
        <v>369</v>
      </c>
      <c r="CP32" s="154" t="s">
        <v>369</v>
      </c>
      <c r="CQ32" s="154" t="s">
        <v>369</v>
      </c>
      <c r="CR32" s="154" t="s">
        <v>369</v>
      </c>
      <c r="CS32" s="154" t="s">
        <v>369</v>
      </c>
      <c r="CT32" s="154" t="s">
        <v>369</v>
      </c>
      <c r="CU32" s="154" t="s">
        <v>369</v>
      </c>
      <c r="CV32" s="154" t="s">
        <v>369</v>
      </c>
      <c r="CW32" s="154" t="s">
        <v>369</v>
      </c>
      <c r="CX32" s="154" t="s">
        <v>369</v>
      </c>
      <c r="CY32" s="154" t="s">
        <v>369</v>
      </c>
      <c r="CZ32" s="153" t="s">
        <v>369</v>
      </c>
      <c r="DA32" s="154" t="s">
        <v>369</v>
      </c>
      <c r="DB32" s="154" t="s">
        <v>369</v>
      </c>
      <c r="DC32" s="154" t="s">
        <v>369</v>
      </c>
      <c r="DD32" s="154" t="s">
        <v>369</v>
      </c>
      <c r="DE32" s="154" t="s">
        <v>369</v>
      </c>
      <c r="DF32" s="154" t="s">
        <v>369</v>
      </c>
      <c r="DG32" s="154" t="s">
        <v>369</v>
      </c>
      <c r="DH32" s="154" t="s">
        <v>369</v>
      </c>
      <c r="DI32" s="154" t="s">
        <v>369</v>
      </c>
      <c r="DJ32" s="154" t="s">
        <v>369</v>
      </c>
      <c r="DK32" s="154" t="s">
        <v>369</v>
      </c>
      <c r="DL32" s="154" t="s">
        <v>369</v>
      </c>
      <c r="DM32" s="154" t="s">
        <v>369</v>
      </c>
      <c r="DN32" s="154" t="s">
        <v>369</v>
      </c>
      <c r="DO32" s="154" t="s">
        <v>369</v>
      </c>
      <c r="DP32" s="154" t="s">
        <v>369</v>
      </c>
      <c r="DQ32" s="154" t="s">
        <v>369</v>
      </c>
      <c r="DR32" s="154" t="s">
        <v>369</v>
      </c>
      <c r="DS32" s="154" t="s">
        <v>369</v>
      </c>
      <c r="DT32" s="154" t="s">
        <v>369</v>
      </c>
      <c r="DU32" s="154" t="s">
        <v>369</v>
      </c>
      <c r="DV32" s="154" t="s">
        <v>369</v>
      </c>
      <c r="DW32" s="154" t="s">
        <v>369</v>
      </c>
      <c r="DX32" s="154" t="s">
        <v>369</v>
      </c>
      <c r="DY32" s="154" t="s">
        <v>369</v>
      </c>
      <c r="DZ32" s="154" t="s">
        <v>369</v>
      </c>
      <c r="EA32" s="154" t="s">
        <v>369</v>
      </c>
      <c r="EB32" s="154" t="s">
        <v>369</v>
      </c>
      <c r="EC32" s="154" t="str">
        <f t="shared" si="0"/>
        <v>N/A</v>
      </c>
      <c r="ED32" s="154" t="str">
        <f t="shared" si="1"/>
        <v>N/A</v>
      </c>
      <c r="EE32" s="154" t="str">
        <f t="shared" si="2"/>
        <v>N/A</v>
      </c>
      <c r="EF32" s="154" t="str">
        <f t="shared" si="3"/>
        <v>N/A</v>
      </c>
      <c r="EG32" s="154" t="str">
        <f t="shared" si="4"/>
        <v>N/A</v>
      </c>
      <c r="EH32" s="154" t="str">
        <f t="shared" si="5"/>
        <v>N/A</v>
      </c>
      <c r="EI32" s="154" t="str">
        <f t="shared" si="6"/>
        <v>N/A</v>
      </c>
      <c r="EJ32" s="154" t="str">
        <f t="shared" si="7"/>
        <v>N/A</v>
      </c>
      <c r="EK32" s="154" t="str">
        <f t="shared" si="8"/>
        <v>N/A</v>
      </c>
      <c r="EL32" s="154" t="str">
        <f t="shared" si="9"/>
        <v>N/A</v>
      </c>
      <c r="EM32" s="154" t="str">
        <f t="shared" si="10"/>
        <v>N/A</v>
      </c>
      <c r="EN32" s="154" t="str">
        <f t="shared" si="11"/>
        <v>N/A</v>
      </c>
      <c r="EO32" s="154" t="str">
        <f t="shared" si="12"/>
        <v>N/A</v>
      </c>
      <c r="EP32" s="154" t="str">
        <f t="shared" si="133"/>
        <v>N/A</v>
      </c>
      <c r="EQ32" s="154" t="str">
        <f t="shared" si="134"/>
        <v>N/A</v>
      </c>
      <c r="ER32" s="154" t="str">
        <f t="shared" si="495"/>
        <v>N/A</v>
      </c>
      <c r="ES32" s="154" t="str">
        <f t="shared" si="135"/>
        <v>N/A</v>
      </c>
      <c r="ET32" s="154" t="str">
        <f t="shared" si="136"/>
        <v>N/A</v>
      </c>
      <c r="EU32" s="154" t="str">
        <f t="shared" si="137"/>
        <v>N/A</v>
      </c>
      <c r="EV32" s="154" t="str">
        <f t="shared" si="138"/>
        <v>N/A</v>
      </c>
      <c r="EW32" s="154" t="str">
        <f t="shared" si="139"/>
        <v>N/A</v>
      </c>
      <c r="EX32" s="154" t="str">
        <f t="shared" si="140"/>
        <v>N/A</v>
      </c>
      <c r="EY32" s="154" t="str">
        <f t="shared" si="141"/>
        <v>N/A</v>
      </c>
      <c r="EZ32" s="154" t="str">
        <f t="shared" si="142"/>
        <v>N/A</v>
      </c>
      <c r="FA32" s="154" t="str">
        <f t="shared" si="143"/>
        <v>N/A</v>
      </c>
      <c r="FB32" s="154" t="str">
        <f t="shared" si="144"/>
        <v>N/A</v>
      </c>
      <c r="FC32" s="154" t="str">
        <f t="shared" si="145"/>
        <v>N/A</v>
      </c>
      <c r="FD32" s="161">
        <f t="shared" si="146"/>
        <v>7.9545454545454475E-2</v>
      </c>
      <c r="FE32" s="161">
        <f t="shared" si="147"/>
        <v>9.6590909090909061E-2</v>
      </c>
      <c r="FF32" s="161">
        <f t="shared" si="148"/>
        <v>9.0909090909090828E-2</v>
      </c>
      <c r="FG32" s="161">
        <f t="shared" si="149"/>
        <v>6.8181818181818121E-2</v>
      </c>
      <c r="FH32" s="161">
        <f t="shared" si="150"/>
        <v>9.6590909090909061E-2</v>
      </c>
      <c r="FI32" s="161">
        <f t="shared" si="151"/>
        <v>9.0909090909090828E-2</v>
      </c>
      <c r="FJ32" s="161">
        <f t="shared" si="152"/>
        <v>5.6818181818181879E-2</v>
      </c>
      <c r="FK32" s="161">
        <f t="shared" si="153"/>
        <v>5.6818181818181879E-2</v>
      </c>
      <c r="FL32" s="161">
        <f t="shared" si="154"/>
        <v>0</v>
      </c>
      <c r="FM32" s="161">
        <f t="shared" si="155"/>
        <v>0.125</v>
      </c>
      <c r="FN32" s="161">
        <f t="shared" si="156"/>
        <v>6.8181818181818121E-2</v>
      </c>
      <c r="FO32" s="161">
        <f t="shared" si="157"/>
        <v>5.6818181818181879E-2</v>
      </c>
      <c r="FP32" s="161">
        <f t="shared" si="158"/>
        <v>5.6818181818181879E-2</v>
      </c>
      <c r="FQ32" s="161">
        <f t="shared" si="159"/>
        <v>7.9545454545454475E-2</v>
      </c>
      <c r="FR32" s="161">
        <f t="shared" si="160"/>
        <v>9.0909090909090828E-2</v>
      </c>
      <c r="FS32" s="161">
        <f t="shared" si="161"/>
        <v>9.6590909090909061E-2</v>
      </c>
      <c r="FT32" s="161">
        <f t="shared" si="162"/>
        <v>0.11931818181818177</v>
      </c>
      <c r="FU32" s="161">
        <f t="shared" si="163"/>
        <v>8.5227272727272818E-2</v>
      </c>
      <c r="FV32" s="161">
        <f t="shared" si="164"/>
        <v>0.11363636363636365</v>
      </c>
      <c r="FW32" s="161">
        <f t="shared" si="165"/>
        <v>9.0909090909090828E-2</v>
      </c>
      <c r="FX32" s="161">
        <f t="shared" si="166"/>
        <v>8.5227272727272818E-2</v>
      </c>
      <c r="FY32" s="161">
        <f t="shared" si="167"/>
        <v>9.0909090909090828E-2</v>
      </c>
      <c r="FZ32" s="161">
        <f t="shared" si="168"/>
        <v>5.6818181818181879E-2</v>
      </c>
      <c r="GA32" s="161">
        <f t="shared" si="169"/>
        <v>5.6818181818181879E-2</v>
      </c>
      <c r="GB32" s="161">
        <f t="shared" si="170"/>
        <v>9.0909090909090828E-2</v>
      </c>
      <c r="GC32" s="161">
        <f t="shared" si="171"/>
        <v>6.8181818181818121E-2</v>
      </c>
      <c r="GD32" s="161">
        <f t="shared" si="172"/>
        <v>9.0909090909090828E-2</v>
      </c>
      <c r="GE32" s="96">
        <f>VLOOKUP($C32,'Preços 18%'!$B:$G,6,0)*IF($M32="Positiva",HLOOKUP(Y32,'Fatores PF'!$B$3:$P$15,MATCH("POSITIVA - POSITIVA",'Fatores PF'!$B$3:$B$15,0),0),IF($M32="Negativa",HLOOKUP(Y32,'Fatores PF'!$B$3:$P$15,MATCH("NEGATIVA - NEGATIVA",'Fatores PF'!$B$3:$B$15,0),0),IF($M32="Neutra",HLOOKUP(Y32,'Fatores PF'!$B$3:$P$15,MATCH("NEUTRA - NEUTRA",'Fatores PF'!$B$3:$B$15,0),0),"")))</f>
        <v>61.300002256476205</v>
      </c>
      <c r="GF32" s="96">
        <f>VLOOKUP($C32,'Preços 18%'!$B:$G,6,0)*IF($M32="Positiva",HLOOKUP(Z32,'Fatores PF'!$B$3:$P$15,MATCH("POSITIVA - POSITIVA",'Fatores PF'!$B$3:$B$15,0),0),IF($M32="Negativa",HLOOKUP(Z32,'Fatores PF'!$B$3:$P$15,MATCH("NEGATIVA - NEGATIVA",'Fatores PF'!$B$3:$B$15,0),0),IF($M32="Neutra",HLOOKUP(Z32,'Fatores PF'!$B$3:$P$15,MATCH("NEUTRA - NEUTRA",'Fatores PF'!$B$3:$B$15,0),0),"")))</f>
        <v>62.456598839209818</v>
      </c>
      <c r="GG32" s="96">
        <f>VLOOKUP($C32,'Preços 18%'!$B:$G,6,0)*IF($M32="Positiva",HLOOKUP(AA32,'Fatores PF'!$B$3:$P$15,MATCH("POSITIVA - POSITIVA",'Fatores PF'!$B$3:$B$15,0),0),IF($M32="Negativa",HLOOKUP(AA32,'Fatores PF'!$B$3:$P$15,MATCH("NEGATIVA - NEGATIVA",'Fatores PF'!$B$3:$B$15,0),0),IF($M32="Neutra",HLOOKUP(AA32,'Fatores PF'!$B$3:$P$15,MATCH("NEUTRA - NEUTRA",'Fatores PF'!$B$3:$B$15,0),0),"")))</f>
        <v>62.06623260514499</v>
      </c>
      <c r="GH32" s="96">
        <f>VLOOKUP($C32,'Preços 18%'!$B:$G,6,0)*IF($M32="Positiva",HLOOKUP(AB32,'Fatores PF'!$B$3:$P$15,MATCH("POSITIVA - POSITIVA",'Fatores PF'!$B$3:$B$15,0),0),IF($M32="Negativa",HLOOKUP(AB32,'Fatores PF'!$B$3:$P$15,MATCH("NEGATIVA - NEGATIVA",'Fatores PF'!$B$3:$B$15,0),0),IF($M32="Neutra",HLOOKUP(AB32,'Fatores PF'!$B$3:$P$15,MATCH("NEUTRA - NEUTRA",'Fatores PF'!$B$3:$B$15,0),0),"")))</f>
        <v>60.552422053799994</v>
      </c>
      <c r="GI32" s="96">
        <f>VLOOKUP($C32,'Preços 18%'!$B:$G,6,0)*IF($M32="Positiva",HLOOKUP(AC32,'Fatores PF'!$B$3:$P$15,MATCH("POSITIVA - POSITIVA",'Fatores PF'!$B$3:$B$15,0),0),IF($M32="Negativa",HLOOKUP(AC32,'Fatores PF'!$B$3:$P$15,MATCH("NEGATIVA - NEGATIVA",'Fatores PF'!$B$3:$B$15,0),0),IF($M32="Neutra",HLOOKUP(AC32,'Fatores PF'!$B$3:$P$15,MATCH("NEUTRA - NEUTRA",'Fatores PF'!$B$3:$B$15,0),0),"")))</f>
        <v>62.456598839209818</v>
      </c>
      <c r="GJ32" s="96">
        <f>VLOOKUP($C32,'Preços 18%'!$B:$G,6,0)*IF($M32="Positiva",HLOOKUP(AD32,'Fatores PF'!$B$3:$P$15,MATCH("POSITIVA - POSITIVA",'Fatores PF'!$B$3:$B$15,0),0),IF($M32="Negativa",HLOOKUP(AD32,'Fatores PF'!$B$3:$P$15,MATCH("NEGATIVA - NEGATIVA",'Fatores PF'!$B$3:$B$15,0),0),IF($M32="Neutra",HLOOKUP(AD32,'Fatores PF'!$B$3:$P$15,MATCH("NEUTRA - NEUTRA",'Fatores PF'!$B$3:$B$15,0),0),"")))</f>
        <v>62.06623260514499</v>
      </c>
      <c r="GK32" s="96">
        <f>VLOOKUP($C32,'Preços 18%'!$B:$G,6,0)*IF($M32="Positiva",HLOOKUP(AE32,'Fatores PF'!$B$3:$P$15,MATCH("POSITIVA - POSITIVA",'Fatores PF'!$B$3:$B$15,0),0),IF($M32="Negativa",HLOOKUP(AE32,'Fatores PF'!$B$3:$P$15,MATCH("NEGATIVA - NEGATIVA",'Fatores PF'!$B$3:$B$15,0),0),IF($M32="Neutra",HLOOKUP(AE32,'Fatores PF'!$B$3:$P$15,MATCH("NEUTRA - NEUTRA",'Fatores PF'!$B$3:$B$15,0),0),"")))</f>
        <v>59.822886472895817</v>
      </c>
      <c r="GL32" s="96">
        <f>VLOOKUP($C32,'Preços 18%'!$B:$G,6,0)*IF($M32="Positiva",HLOOKUP(AF32,'Fatores PF'!$B$3:$P$15,MATCH("POSITIVA - POSITIVA",'Fatores PF'!$B$3:$B$15,0),0),IF($M32="Negativa",HLOOKUP(AF32,'Fatores PF'!$B$3:$P$15,MATCH("NEGATIVA - NEGATIVA",'Fatores PF'!$B$3:$B$15,0),0),IF($M32="Neutra",HLOOKUP(AF32,'Fatores PF'!$B$3:$P$15,MATCH("NEUTRA - NEUTRA",'Fatores PF'!$B$3:$B$15,0),0),"")))</f>
        <v>59.822886472895817</v>
      </c>
      <c r="GM32" s="96">
        <f>VLOOKUP($C32,'Preços 18%'!$B:$G,6,0)*IF($M32="Positiva",HLOOKUP(AG32,'Fatores PF'!$B$3:$P$15,MATCH("POSITIVA - POSITIVA",'Fatores PF'!$B$3:$B$15,0),0),IF($M32="Negativa",HLOOKUP(AG32,'Fatores PF'!$B$3:$P$15,MATCH("NEGATIVA - NEGATIVA",'Fatores PF'!$B$3:$B$15,0),0),IF($M32="Neutra",HLOOKUP(AG32,'Fatores PF'!$B$3:$P$15,MATCH("NEUTRA - NEUTRA",'Fatores PF'!$B$3:$B$15,0),0),"")))</f>
        <v>61.300002256476205</v>
      </c>
      <c r="GN32" s="96">
        <f>VLOOKUP($C32,'Preços 18%'!$B:$G,6,0)*IF($M32="Positiva",HLOOKUP(AH32,'Fatores PF'!$B$3:$P$15,MATCH("POSITIVA - POSITIVA",'Fatores PF'!$B$3:$B$15,0),0),IF($M32="Negativa",HLOOKUP(AH32,'Fatores PF'!$B$3:$P$15,MATCH("NEGATIVA - NEGATIVA",'Fatores PF'!$B$3:$B$15,0),0),IF($M32="Neutra",HLOOKUP(AH32,'Fatores PF'!$B$3:$P$15,MATCH("NEUTRA - NEUTRA",'Fatores PF'!$B$3:$B$15,0),0),"")))</f>
        <v>64.484393579863493</v>
      </c>
      <c r="GO32" s="96">
        <f>VLOOKUP($C32,'Preços 18%'!$B:$G,6,0)*IF($M32="Positiva",HLOOKUP(AI32,'Fatores PF'!$B$3:$P$15,MATCH("POSITIVA - POSITIVA",'Fatores PF'!$B$3:$B$15,0),0),IF($M32="Negativa",HLOOKUP(AI32,'Fatores PF'!$B$3:$P$15,MATCH("NEGATIVA - NEGATIVA",'Fatores PF'!$B$3:$B$15,0),0),IF($M32="Neutra",HLOOKUP(AI32,'Fatores PF'!$B$3:$P$15,MATCH("NEUTRA - NEUTRA",'Fatores PF'!$B$3:$B$15,0),0),"")))</f>
        <v>60.552422053799994</v>
      </c>
      <c r="GP32" s="96">
        <f>VLOOKUP($C32,'Preços 18%'!$B:$G,6,0)*IF($M32="Positiva",HLOOKUP(AJ32,'Fatores PF'!$B$3:$P$15,MATCH("POSITIVA - POSITIVA",'Fatores PF'!$B$3:$B$15,0),0),IF($M32="Negativa",HLOOKUP(AJ32,'Fatores PF'!$B$3:$P$15,MATCH("NEGATIVA - NEGATIVA",'Fatores PF'!$B$3:$B$15,0),0),IF($M32="Neutra",HLOOKUP(AJ32,'Fatores PF'!$B$3:$P$15,MATCH("NEUTRA - NEUTRA",'Fatores PF'!$B$3:$B$15,0),0),"")))</f>
        <v>59.822886472895817</v>
      </c>
      <c r="GQ32" s="96">
        <f>VLOOKUP($C32,'Preços 18%'!$B:$G,6,0)*IF($M32="Positiva",HLOOKUP(AK32,'Fatores PF'!$B$3:$P$15,MATCH("POSITIVA - POSITIVA",'Fatores PF'!$B$3:$B$15,0),0),IF($M32="Negativa",HLOOKUP(AK32,'Fatores PF'!$B$3:$P$15,MATCH("NEGATIVA - NEGATIVA",'Fatores PF'!$B$3:$B$15,0),0),IF($M32="Neutra",HLOOKUP(AK32,'Fatores PF'!$B$3:$P$15,MATCH("NEUTRA - NEUTRA",'Fatores PF'!$B$3:$B$15,0),0),"")))</f>
        <v>59.822886472895817</v>
      </c>
      <c r="GR32" s="96">
        <f>VLOOKUP($C32,'Preços 18%'!$B:$G,6,0)*IF($M32="Positiva",HLOOKUP(AL32,'Fatores PF'!$B$3:$P$15,MATCH("POSITIVA - POSITIVA",'Fatores PF'!$B$3:$B$15,0),0),IF($M32="Negativa",HLOOKUP(AL32,'Fatores PF'!$B$3:$P$15,MATCH("NEGATIVA - NEGATIVA",'Fatores PF'!$B$3:$B$15,0),0),IF($M32="Neutra",HLOOKUP(AL32,'Fatores PF'!$B$3:$P$15,MATCH("NEUTRA - NEUTRA",'Fatores PF'!$B$3:$B$15,0),0),"")))</f>
        <v>61.300002256476205</v>
      </c>
      <c r="GS32" s="96">
        <f>VLOOKUP($C32,'Preços 18%'!$B:$G,6,0)*IF($M32="Positiva",HLOOKUP(AM32,'Fatores PF'!$B$3:$P$15,MATCH("POSITIVA - POSITIVA",'Fatores PF'!$B$3:$B$15,0),0),IF($M32="Negativa",HLOOKUP(AM32,'Fatores PF'!$B$3:$P$15,MATCH("NEGATIVA - NEGATIVA",'Fatores PF'!$B$3:$B$15,0),0),IF($M32="Neutra",HLOOKUP(AM32,'Fatores PF'!$B$3:$P$15,MATCH("NEUTRA - NEUTRA",'Fatores PF'!$B$3:$B$15,0),0),"")))</f>
        <v>62.06623260514499</v>
      </c>
      <c r="GT32" s="96">
        <f>VLOOKUP($C32,'Preços 18%'!$B:$G,6,0)*IF($M32="Positiva",HLOOKUP(AN32,'Fatores PF'!$B$3:$P$15,MATCH("POSITIVA - POSITIVA",'Fatores PF'!$B$3:$B$15,0),0),IF($M32="Negativa",HLOOKUP(AN32,'Fatores PF'!$B$3:$P$15,MATCH("NEGATIVA - NEGATIVA",'Fatores PF'!$B$3:$B$15,0),0),IF($M32="Neutra",HLOOKUP(AN32,'Fatores PF'!$B$3:$P$15,MATCH("NEUTRA - NEUTRA",'Fatores PF'!$B$3:$B$15,0),0),"")))</f>
        <v>62.456598839209818</v>
      </c>
      <c r="GU32" s="96">
        <f>VLOOKUP($C32,'Preços 18%'!$B:$G,6,0)*IF($M32="Positiva",HLOOKUP(AO32,'Fatores PF'!$B$3:$P$15,MATCH("POSITIVA - POSITIVA",'Fatores PF'!$B$3:$B$15,0),0),IF($M32="Negativa",HLOOKUP(AO32,'Fatores PF'!$B$3:$P$15,MATCH("NEGATIVA - NEGATIVA",'Fatores PF'!$B$3:$B$15,0),0),IF($M32="Neutra",HLOOKUP(AO32,'Fatores PF'!$B$3:$P$15,MATCH("NEUTRA - NEUTRA",'Fatores PF'!$B$3:$B$15,0),0),"")))</f>
        <v>64.068398440353889</v>
      </c>
      <c r="GV32" s="96">
        <f>VLOOKUP($C32,'Preços 18%'!$B:$G,6,0)*IF($M32="Positiva",HLOOKUP(AP32,'Fatores PF'!$B$3:$P$15,MATCH("POSITIVA - POSITIVA",'Fatores PF'!$B$3:$B$15,0),0),IF($M32="Negativa",HLOOKUP(AP32,'Fatores PF'!$B$3:$P$15,MATCH("NEGATIVA - NEGATIVA",'Fatores PF'!$B$3:$B$15,0),0),IF($M32="Neutra",HLOOKUP(AP32,'Fatores PF'!$B$3:$P$15,MATCH("NEUTRA - NEUTRA",'Fatores PF'!$B$3:$B$15,0),0),"")))</f>
        <v>61.680747976534747</v>
      </c>
      <c r="GW32" s="96">
        <f>VLOOKUP($C32,'Preços 18%'!$B:$G,6,0)*IF($M32="Positiva",HLOOKUP(AQ32,'Fatores PF'!$B$3:$P$15,MATCH("POSITIVA - POSITIVA",'Fatores PF'!$B$3:$B$15,0),0),IF($M32="Negativa",HLOOKUP(AQ32,'Fatores PF'!$B$3:$P$15,MATCH("NEGATIVA - NEGATIVA",'Fatores PF'!$B$3:$B$15,0),0),IF($M32="Neutra",HLOOKUP(AQ32,'Fatores PF'!$B$3:$P$15,MATCH("NEUTRA - NEUTRA",'Fatores PF'!$B$3:$B$15,0),0),"")))</f>
        <v>63.657671361562969</v>
      </c>
      <c r="GX32" s="96">
        <f>VLOOKUP($C32,'Preços 18%'!$B:$G,6,0)*IF($M32="Positiva",HLOOKUP(AR32,'Fatores PF'!$B$3:$P$15,MATCH("POSITIVA - POSITIVA",'Fatores PF'!$B$3:$B$15,0),0),IF($M32="Negativa",HLOOKUP(AR32,'Fatores PF'!$B$3:$P$15,MATCH("NEGATIVA - NEGATIVA",'Fatores PF'!$B$3:$B$15,0),0),IF($M32="Neutra",HLOOKUP(AR32,'Fatores PF'!$B$3:$P$15,MATCH("NEUTRA - NEUTRA",'Fatores PF'!$B$3:$B$15,0),0),"")))</f>
        <v>62.06623260514499</v>
      </c>
      <c r="GY32" s="96">
        <f>VLOOKUP($C32,'Preços 18%'!$B:$G,6,0)*IF($M32="Positiva",HLOOKUP(AS32,'Fatores PF'!$B$3:$P$15,MATCH("POSITIVA - POSITIVA",'Fatores PF'!$B$3:$B$15,0),0),IF($M32="Negativa",HLOOKUP(AS32,'Fatores PF'!$B$3:$P$15,MATCH("NEGATIVA - NEGATIVA",'Fatores PF'!$B$3:$B$15,0),0),IF($M32="Neutra",HLOOKUP(AS32,'Fatores PF'!$B$3:$P$15,MATCH("NEUTRA - NEUTRA",'Fatores PF'!$B$3:$B$15,0),0),"")))</f>
        <v>61.680747976534747</v>
      </c>
      <c r="GZ32" s="96">
        <f>VLOOKUP($C32,'Preços 18%'!$B:$G,6,0)*IF($M32="Positiva",HLOOKUP(AT32,'Fatores PF'!$B$3:$P$15,MATCH("POSITIVA - POSITIVA",'Fatores PF'!$B$3:$B$15,0),0),IF($M32="Negativa",HLOOKUP(AT32,'Fatores PF'!$B$3:$P$15,MATCH("NEGATIVA - NEGATIVA",'Fatores PF'!$B$3:$B$15,0),0),IF($M32="Neutra",HLOOKUP(AT32,'Fatores PF'!$B$3:$P$15,MATCH("NEUTRA - NEUTRA",'Fatores PF'!$B$3:$B$15,0),0),"")))</f>
        <v>62.06623260514499</v>
      </c>
      <c r="HA32" s="96">
        <f>VLOOKUP($C32,'Preços 18%'!$B:$G,6,0)*IF($M32="Positiva",HLOOKUP(AU32,'Fatores PF'!$B$3:$P$15,MATCH("POSITIVA - POSITIVA",'Fatores PF'!$B$3:$B$15,0),0),IF($M32="Negativa",HLOOKUP(AU32,'Fatores PF'!$B$3:$P$15,MATCH("NEGATIVA - NEGATIVA",'Fatores PF'!$B$3:$B$15,0),0),IF($M32="Neutra",HLOOKUP(AU32,'Fatores PF'!$B$3:$P$15,MATCH("NEUTRA - NEUTRA",'Fatores PF'!$B$3:$B$15,0),0),"")))</f>
        <v>59.822886472895817</v>
      </c>
      <c r="HB32" s="96">
        <f>VLOOKUP($C32,'Preços 18%'!$B:$G,6,0)*IF($M32="Positiva",HLOOKUP(AV32,'Fatores PF'!$B$3:$P$15,MATCH("POSITIVA - POSITIVA",'Fatores PF'!$B$3:$B$15,0),0),IF($M32="Negativa",HLOOKUP(AV32,'Fatores PF'!$B$3:$P$15,MATCH("NEGATIVA - NEGATIVA",'Fatores PF'!$B$3:$B$15,0),0),IF($M32="Neutra",HLOOKUP(AV32,'Fatores PF'!$B$3:$P$15,MATCH("NEUTRA - NEUTRA",'Fatores PF'!$B$3:$B$15,0),0),"")))</f>
        <v>59.822886472895817</v>
      </c>
      <c r="HC32" s="96">
        <f>VLOOKUP($C32,'Preços 18%'!$B:$G,6,0)*IF($M32="Positiva",HLOOKUP(AW32,'Fatores PF'!$B$3:$P$15,MATCH("POSITIVA - POSITIVA",'Fatores PF'!$B$3:$B$15,0),0),IF($M32="Negativa",HLOOKUP(AW32,'Fatores PF'!$B$3:$P$15,MATCH("NEGATIVA - NEGATIVA",'Fatores PF'!$B$3:$B$15,0),0),IF($M32="Neutra",HLOOKUP(AW32,'Fatores PF'!$B$3:$P$15,MATCH("NEUTRA - NEUTRA",'Fatores PF'!$B$3:$B$15,0),0),"")))</f>
        <v>62.06623260514499</v>
      </c>
      <c r="HD32" s="96">
        <f>VLOOKUP($C32,'Preços 18%'!$B:$G,6,0)*IF($M32="Positiva",HLOOKUP(AX32,'Fatores PF'!$B$3:$P$15,MATCH("POSITIVA - POSITIVA",'Fatores PF'!$B$3:$B$15,0),0),IF($M32="Negativa",HLOOKUP(AX32,'Fatores PF'!$B$3:$P$15,MATCH("NEGATIVA - NEGATIVA",'Fatores PF'!$B$3:$B$15,0),0),IF($M32="Neutra",HLOOKUP(AX32,'Fatores PF'!$B$3:$P$15,MATCH("NEUTRA - NEUTRA",'Fatores PF'!$B$3:$B$15,0),0),"")))</f>
        <v>60.552422053799994</v>
      </c>
      <c r="HE32" s="96">
        <f>VLOOKUP($C32,'Preços 18%'!$B:$G,6,0)*IF($M32="Positiva",HLOOKUP(AY32,'Fatores PF'!$B$3:$P$15,MATCH("POSITIVA - POSITIVA",'Fatores PF'!$B$3:$B$15,0),0),IF($M32="Negativa",HLOOKUP(AY32,'Fatores PF'!$B$3:$P$15,MATCH("NEGATIVA - NEGATIVA",'Fatores PF'!$B$3:$B$15,0),0),IF($M32="Neutra",HLOOKUP(AY32,'Fatores PF'!$B$3:$P$15,MATCH("NEUTRA - NEUTRA",'Fatores PF'!$B$3:$B$15,0),0),"")))</f>
        <v>62.06623260514499</v>
      </c>
      <c r="HF32" s="96">
        <f>GE32/IF($M32="Positiva",VLOOKUP(Y32,'Fatores PMC'!$B:$E,2,0),IF($M32="Negativa",VLOOKUP(Y32,'Fatores PMC'!$B:$E,3,0),IF($M32="Neutra",VLOOKUP(Y32,'Fatores PMC'!$B:$E,4,0))))</f>
        <v>84.743657022492613</v>
      </c>
      <c r="HG32" s="96">
        <f>GF32/IF($M32="Positiva",VLOOKUP(Z32,'Fatores PMC'!$B:$E,2,0),IF($M32="Negativa",VLOOKUP(Z32,'Fatores PMC'!$B:$E,3,0),IF($M32="Neutra",VLOOKUP(Z32,'Fatores PMC'!$B:$E,4,0))))</f>
        <v>86.342583947657758</v>
      </c>
      <c r="HH32" s="96">
        <f>GG32/IF($M32="Positiva",VLOOKUP(AA32,'Fatores PMC'!$B:$E,2,0),IF($M32="Negativa",VLOOKUP(AA32,'Fatores PMC'!$B:$E,3,0),IF($M32="Neutra",VLOOKUP(AA32,'Fatores PMC'!$B:$E,4,0))))</f>
        <v>85.802925529468112</v>
      </c>
      <c r="HI32" s="96">
        <f>GH32/IF($M32="Positiva",VLOOKUP(AB32,'Fatores PMC'!$B:$E,2,0),IF($M32="Negativa",VLOOKUP(AB32,'Fatores PMC'!$B:$E,3,0),IF($M32="Neutra",VLOOKUP(AB32,'Fatores PMC'!$B:$E,4,0))))</f>
        <v>83.710171248261574</v>
      </c>
      <c r="HJ32" s="96">
        <f>GI32/IF($M32="Positiva",VLOOKUP(AC32,'Fatores PMC'!$B:$E,2,0),IF($M32="Negativa",VLOOKUP(AC32,'Fatores PMC'!$B:$E,3,0),IF($M32="Neutra",VLOOKUP(AC32,'Fatores PMC'!$B:$E,4,0))))</f>
        <v>86.342583947657758</v>
      </c>
      <c r="HK32" s="96">
        <f>GJ32/IF($M32="Positiva",VLOOKUP(AD32,'Fatores PMC'!$B:$E,2,0),IF($M32="Negativa",VLOOKUP(AD32,'Fatores PMC'!$B:$E,3,0),IF($M32="Neutra",VLOOKUP(AD32,'Fatores PMC'!$B:$E,4,0))))</f>
        <v>85.802925529468112</v>
      </c>
      <c r="HL32" s="96">
        <f>GK32/IF($M32="Positiva",VLOOKUP(AE32,'Fatores PMC'!$B:$E,2,0),IF($M32="Negativa",VLOOKUP(AE32,'Fatores PMC'!$B:$E,3,0),IF($M32="Neutra",VLOOKUP(AE32,'Fatores PMC'!$B:$E,4,0))))</f>
        <v>82.701631105062532</v>
      </c>
      <c r="HM32" s="96">
        <f>GL32/IF($M32="Positiva",VLOOKUP(AF32,'Fatores PMC'!$B:$E,2,0),IF($M32="Negativa",VLOOKUP(AF32,'Fatores PMC'!$B:$E,3,0),IF($M32="Neutra",VLOOKUP(AF32,'Fatores PMC'!$B:$E,4,0))))</f>
        <v>82.701631105062532</v>
      </c>
      <c r="HN32" s="96">
        <f>GM32/IF($M32="Positiva",VLOOKUP(AG32,'Fatores PMC'!$B:$E,2,0),IF($M32="Negativa",VLOOKUP(AG32,'Fatores PMC'!$B:$E,3,0),IF($M32="Neutra",VLOOKUP(AG32,'Fatores PMC'!$B:$E,4,0))))</f>
        <v>84.743657022492613</v>
      </c>
      <c r="HO32" s="96">
        <f>GN32/IF($M32="Positiva",VLOOKUP(AH32,'Fatores PMC'!$B:$E,2,0),IF($M32="Negativa",VLOOKUP(AH32,'Fatores PMC'!$B:$E,3,0),IF($M32="Neutra",VLOOKUP(AH32,'Fatores PMC'!$B:$E,4,0))))</f>
        <v>89.145891218267437</v>
      </c>
      <c r="HP32" s="96">
        <f>GO32/IF($M32="Positiva",VLOOKUP(AI32,'Fatores PMC'!$B:$E,2,0),IF($M32="Negativa",VLOOKUP(AI32,'Fatores PMC'!$B:$E,3,0),IF($M32="Neutra",VLOOKUP(AI32,'Fatores PMC'!$B:$E,4,0))))</f>
        <v>83.710171248261574</v>
      </c>
      <c r="HQ32" s="96">
        <f>GP32/IF($M32="Positiva",VLOOKUP(AJ32,'Fatores PMC'!$B:$E,2,0),IF($M32="Negativa",VLOOKUP(AJ32,'Fatores PMC'!$B:$E,3,0),IF($M32="Neutra",VLOOKUP(AJ32,'Fatores PMC'!$B:$E,4,0))))</f>
        <v>82.701631105062532</v>
      </c>
      <c r="HR32" s="96">
        <f>GQ32/IF($M32="Positiva",VLOOKUP(AK32,'Fatores PMC'!$B:$E,2,0),IF($M32="Negativa",VLOOKUP(AK32,'Fatores PMC'!$B:$E,3,0),IF($M32="Neutra",VLOOKUP(AK32,'Fatores PMC'!$B:$E,4,0))))</f>
        <v>82.701631105062532</v>
      </c>
      <c r="HS32" s="96">
        <f>GR32/IF($M32="Positiva",VLOOKUP(AL32,'Fatores PMC'!$B:$E,2,0),IF($M32="Negativa",VLOOKUP(AL32,'Fatores PMC'!$B:$E,3,0),IF($M32="Neutra",VLOOKUP(AL32,'Fatores PMC'!$B:$E,4,0))))</f>
        <v>84.743657022492613</v>
      </c>
      <c r="HT32" s="96">
        <f>GS32/IF($M32="Positiva",VLOOKUP(AM32,'Fatores PMC'!$B:$E,2,0),IF($M32="Negativa",VLOOKUP(AM32,'Fatores PMC'!$B:$E,3,0),IF($M32="Neutra",VLOOKUP(AM32,'Fatores PMC'!$B:$E,4,0))))</f>
        <v>85.802925529468112</v>
      </c>
      <c r="HU32" s="96">
        <f>GT32/IF($M32="Positiva",VLOOKUP(AN32,'Fatores PMC'!$B:$E,2,0),IF($M32="Negativa",VLOOKUP(AN32,'Fatores PMC'!$B:$E,3,0),IF($M32="Neutra",VLOOKUP(AN32,'Fatores PMC'!$B:$E,4,0))))</f>
        <v>86.342583947657758</v>
      </c>
      <c r="HV32" s="96">
        <f>GU32/IF($M32="Positiva",VLOOKUP(AO32,'Fatores PMC'!$B:$E,2,0),IF($M32="Negativa",VLOOKUP(AO32,'Fatores PMC'!$B:$E,3,0),IF($M32="Neutra",VLOOKUP(AO32,'Fatores PMC'!$B:$E,4,0))))</f>
        <v>88.570802341791889</v>
      </c>
      <c r="HW32" s="96">
        <f>GV32/IF($M32="Positiva",VLOOKUP(AP32,'Fatores PMC'!$B:$E,2,0),IF($M32="Negativa",VLOOKUP(AP32,'Fatores PMC'!$B:$E,3,0),IF($M32="Neutra",VLOOKUP(AP32,'Fatores PMC'!$B:$E,4,0))))</f>
        <v>85.270015644445422</v>
      </c>
      <c r="HX32" s="96">
        <f>GW32/IF($M32="Positiva",VLOOKUP(AQ32,'Fatores PMC'!$B:$E,2,0),IF($M32="Negativa",VLOOKUP(AQ32,'Fatores PMC'!$B:$E,3,0),IF($M32="Neutra",VLOOKUP(AQ32,'Fatores PMC'!$B:$E,4,0))))</f>
        <v>88.002996250214935</v>
      </c>
      <c r="HY32" s="96">
        <f>GX32/IF($M32="Positiva",VLOOKUP(AR32,'Fatores PMC'!$B:$E,2,0),IF($M32="Negativa",VLOOKUP(AR32,'Fatores PMC'!$B:$E,3,0),IF($M32="Neutra",VLOOKUP(AR32,'Fatores PMC'!$B:$E,4,0))))</f>
        <v>85.802925529468112</v>
      </c>
      <c r="HZ32" s="96">
        <f>GY32/IF($M32="Positiva",VLOOKUP(AS32,'Fatores PMC'!$B:$E,2,0),IF($M32="Negativa",VLOOKUP(AS32,'Fatores PMC'!$B:$E,3,0),IF($M32="Neutra",VLOOKUP(AS32,'Fatores PMC'!$B:$E,4,0))))</f>
        <v>85.270015644445422</v>
      </c>
      <c r="IA32" s="96">
        <f>GZ32/IF($M32="Positiva",VLOOKUP(AT32,'Fatores PMC'!$B:$E,2,0),IF($M32="Negativa",VLOOKUP(AT32,'Fatores PMC'!$B:$E,3,0),IF($M32="Neutra",VLOOKUP(AT32,'Fatores PMC'!$B:$E,4,0))))</f>
        <v>85.802925529468112</v>
      </c>
      <c r="IB32" s="96">
        <f>HA32/IF($M32="Positiva",VLOOKUP(AU32,'Fatores PMC'!$B:$E,2,0),IF($M32="Negativa",VLOOKUP(AU32,'Fatores PMC'!$B:$E,3,0),IF($M32="Neutra",VLOOKUP(AU32,'Fatores PMC'!$B:$E,4,0))))</f>
        <v>82.701631105062532</v>
      </c>
      <c r="IC32" s="96">
        <f>HB32/IF($M32="Positiva",VLOOKUP(AV32,'Fatores PMC'!$B:$E,2,0),IF($M32="Negativa",VLOOKUP(AV32,'Fatores PMC'!$B:$E,3,0),IF($M32="Neutra",VLOOKUP(AV32,'Fatores PMC'!$B:$E,4,0))))</f>
        <v>82.701631105062532</v>
      </c>
      <c r="ID32" s="96">
        <f>HC32/IF($M32="Positiva",VLOOKUP(AW32,'Fatores PMC'!$B:$E,2,0),IF($M32="Negativa",VLOOKUP(AW32,'Fatores PMC'!$B:$E,3,0),IF($M32="Neutra",VLOOKUP(AW32,'Fatores PMC'!$B:$E,4,0))))</f>
        <v>85.802925529468112</v>
      </c>
      <c r="IE32" s="96">
        <f>HD32/IF($M32="Positiva",VLOOKUP(AX32,'Fatores PMC'!$B:$E,2,0),IF($M32="Negativa",VLOOKUP(AX32,'Fatores PMC'!$B:$E,3,0),IF($M32="Neutra",VLOOKUP(AX32,'Fatores PMC'!$B:$E,4,0))))</f>
        <v>83.710171248261574</v>
      </c>
      <c r="IF32" s="96">
        <f>HE32/IF($M32="Positiva",VLOOKUP(AY32,'Fatores PMC'!$B:$E,2,0),IF($M32="Negativa",VLOOKUP(AY32,'Fatores PMC'!$B:$E,3,0),IF($M32="Neutra",VLOOKUP(AY32,'Fatores PMC'!$B:$E,4,0))))</f>
        <v>85.802925529468112</v>
      </c>
      <c r="IG32" s="161">
        <f t="shared" si="100"/>
        <v>5.6818181818181879E-2</v>
      </c>
      <c r="IH32" s="161">
        <f t="shared" si="100"/>
        <v>6.8181818181818121E-2</v>
      </c>
      <c r="II32" s="161">
        <f t="shared" si="100"/>
        <v>7.9545454545454475E-2</v>
      </c>
      <c r="IJ32" s="161">
        <f t="shared" si="100"/>
        <v>8.5227272727272818E-2</v>
      </c>
      <c r="IK32" s="161">
        <f t="shared" si="100"/>
        <v>9.0909090909090828E-2</v>
      </c>
      <c r="IL32" s="161">
        <f t="shared" si="100"/>
        <v>9.6590909090909061E-2</v>
      </c>
      <c r="IM32" s="161">
        <f t="shared" si="100"/>
        <v>0.11363636363636365</v>
      </c>
      <c r="IN32" s="161">
        <f t="shared" si="100"/>
        <v>0.11931818181818177</v>
      </c>
      <c r="IO32" s="161">
        <f t="shared" si="100"/>
        <v>0.125</v>
      </c>
      <c r="IP32" s="161">
        <f t="shared" si="101"/>
        <v>0</v>
      </c>
      <c r="IQ32" s="161">
        <f t="shared" si="102"/>
        <v>6.8181818181818121E-2</v>
      </c>
      <c r="IR32" s="161">
        <f t="shared" si="103"/>
        <v>6.8181818181818121E-2</v>
      </c>
      <c r="IS32" s="161">
        <f t="shared" si="100"/>
        <v>6.8181818181818121E-2</v>
      </c>
      <c r="IT32" s="161">
        <f t="shared" si="100"/>
        <v>7.9545454545454475E-2</v>
      </c>
      <c r="IU32" s="161">
        <f t="shared" si="100"/>
        <v>8.5227272727272818E-2</v>
      </c>
      <c r="IV32" s="161">
        <f t="shared" si="100"/>
        <v>9.0909090909090828E-2</v>
      </c>
      <c r="IW32" s="97">
        <f>VLOOKUP($C32,'Preços 18%'!$B:$G,6,0)*IF($M32="Positiva",HLOOKUP(IW$5,'Fatores PF'!$B$3:$P$15,MATCH("POSITIVA - POSITIVA",'Fatores PF'!$B$3:$B$15,0),0),IF($M32="Negativa",HLOOKUP(IW$5,'Fatores PF'!$B$3:$P$15,MATCH("NEGATIVA - NEGATIVA",'Fatores PF'!$B$3:$B$15,0),0),IF($M32="Neutra",HLOOKUP(IW$5,'Fatores PF'!$B$3:$P$15,MATCH("NEUTRA - NEUTRA",'Fatores PF'!$B$3:$B$15,0),0),"")))</f>
        <v>49.652986084115994</v>
      </c>
      <c r="IX32" s="97">
        <f>VLOOKUP($C32,'Preços 18%'!$B:$G,6,0)*IF($M32="Positiva",HLOOKUP(IX$5,'Fatores PF'!$B$3:$P$15,MATCH("POSITIVA - POSITIVA",'Fatores PF'!$B$3:$B$15,0),0),IF($M32="Negativa",HLOOKUP(IX$5,'Fatores PF'!$B$3:$P$15,MATCH("NEGATIVA - NEGATIVA",'Fatores PF'!$B$3:$B$15,0),0),IF($M32="Neutra",HLOOKUP(IX$5,'Fatores PF'!$B$3:$P$15,MATCH("NEUTRA - NEUTRA",'Fatores PF'!$B$3:$B$15,0),0),"")))</f>
        <v>56.423836813327803</v>
      </c>
      <c r="IY32" s="97">
        <f>VLOOKUP($C32,'Preços 18%'!$B:$G,6,0)*IF($M32="Positiva",HLOOKUP(IY$5,'Fatores PF'!$B$3:$P$15,MATCH("POSITIVA - POSITIVA",'Fatores PF'!$B$3:$B$15,0),0),IF($M32="Negativa",HLOOKUP(IY$5,'Fatores PF'!$B$3:$P$15,MATCH("NEGATIVA - NEGATIVA",'Fatores PF'!$B$3:$B$15,0),0),IF($M32="Neutra",HLOOKUP(IY$5,'Fatores PF'!$B$3:$P$15,MATCH("NEUTRA - NEUTRA",'Fatores PF'!$B$3:$B$15,0),0),"")))</f>
        <v>59.822886472895817</v>
      </c>
      <c r="IZ32" s="97">
        <f>VLOOKUP($C32,'Preços 18%'!$B:$G,6,0)*IF($M32="Positiva",HLOOKUP(IZ$5,'Fatores PF'!$B$3:$P$15,MATCH("POSITIVA - POSITIVA",'Fatores PF'!$B$3:$B$15,0),0),IF($M32="Negativa",HLOOKUP(IZ$5,'Fatores PF'!$B$3:$P$15,MATCH("NEGATIVA - NEGATIVA",'Fatores PF'!$B$3:$B$15,0),0),IF($M32="Neutra",HLOOKUP(IZ$5,'Fatores PF'!$B$3:$P$15,MATCH("NEUTRA - NEUTRA",'Fatores PF'!$B$3:$B$15,0),0),"")))</f>
        <v>60.185413823731913</v>
      </c>
      <c r="JA32" s="97">
        <f>VLOOKUP($C32,'Preços 18%'!$B:$G,6,0)*IF($M32="Positiva",HLOOKUP(JA$5,'Fatores PF'!$B$3:$P$15,MATCH("POSITIVA - POSITIVA",'Fatores PF'!$B$3:$B$15,0),0),IF($M32="Negativa",HLOOKUP(JA$5,'Fatores PF'!$B$3:$P$15,MATCH("NEGATIVA - NEGATIVA",'Fatores PF'!$B$3:$B$15,0),0),IF($M32="Neutra",HLOOKUP(JA$5,'Fatores PF'!$B$3:$P$15,MATCH("NEUTRA - NEUTRA",'Fatores PF'!$B$3:$B$15,0),0),"")))</f>
        <v>60.552422053799994</v>
      </c>
      <c r="JB32" s="97">
        <f>VLOOKUP($C32,'Preços 18%'!$B:$G,6,0)*IF($M32="Positiva",HLOOKUP(JB$5,'Fatores PF'!$B$3:$P$15,MATCH("POSITIVA - POSITIVA",'Fatores PF'!$B$3:$B$15,0),0),IF($M32="Negativa",HLOOKUP(JB$5,'Fatores PF'!$B$3:$P$15,MATCH("NEGATIVA - NEGATIVA",'Fatores PF'!$B$3:$B$15,0),0),IF($M32="Neutra",HLOOKUP(JB$5,'Fatores PF'!$B$3:$P$15,MATCH("NEUTRA - NEUTRA",'Fatores PF'!$B$3:$B$15,0),0),"")))</f>
        <v>61.300002256476205</v>
      </c>
      <c r="JC32" s="97">
        <f>VLOOKUP($C32,'Preços 18%'!$B:$G,6,0)*IF($M32="Positiva",HLOOKUP(JC$5,'Fatores PF'!$B$3:$P$15,MATCH("POSITIVA - POSITIVA",'Fatores PF'!$B$3:$B$15,0),0),IF($M32="Negativa",HLOOKUP(JC$5,'Fatores PF'!$B$3:$P$15,MATCH("NEGATIVA - NEGATIVA",'Fatores PF'!$B$3:$B$15,0),0),IF($M32="Neutra",HLOOKUP(JC$5,'Fatores PF'!$B$3:$P$15,MATCH("NEUTRA - NEUTRA",'Fatores PF'!$B$3:$B$15,0),0),"")))</f>
        <v>61.680747976534747</v>
      </c>
      <c r="JD32" s="97">
        <f>VLOOKUP($C32,'Preços 18%'!$B:$G,6,0)*IF($M32="Positiva",HLOOKUP(JD$5,'Fatores PF'!$B$3:$P$15,MATCH("POSITIVA - POSITIVA",'Fatores PF'!$B$3:$B$15,0),0),IF($M32="Negativa",HLOOKUP(JD$5,'Fatores PF'!$B$3:$P$15,MATCH("NEGATIVA - NEGATIVA",'Fatores PF'!$B$3:$B$15,0),0),IF($M32="Neutra",HLOOKUP(JD$5,'Fatores PF'!$B$3:$P$15,MATCH("NEUTRA - NEUTRA",'Fatores PF'!$B$3:$B$15,0),0),"")))</f>
        <v>62.06623260514499</v>
      </c>
      <c r="JE32" s="97">
        <f>VLOOKUP($C32,'Preços 18%'!$B:$G,6,0)*IF($M32="Positiva",HLOOKUP(JE$5,'Fatores PF'!$B$3:$P$15,MATCH("POSITIVA - POSITIVA",'Fatores PF'!$B$3:$B$15,0),0),IF($M32="Negativa",HLOOKUP(JE$5,'Fatores PF'!$B$3:$P$15,MATCH("NEGATIVA - NEGATIVA",'Fatores PF'!$B$3:$B$15,0),0),IF($M32="Neutra",HLOOKUP(JE$5,'Fatores PF'!$B$3:$P$15,MATCH("NEUTRA - NEUTRA",'Fatores PF'!$B$3:$B$15,0),0),"")))</f>
        <v>62.456598839209818</v>
      </c>
      <c r="JF32" s="97">
        <f>VLOOKUP($C32,'Preços 18%'!$B:$G,6,0)*IF($M32="Positiva",HLOOKUP(JF$5,'Fatores PF'!$B$3:$P$15,MATCH("POSITIVA - POSITIVA",'Fatores PF'!$B$3:$B$15,0),0),IF($M32="Negativa",HLOOKUP(JF$5,'Fatores PF'!$B$3:$P$15,MATCH("NEGATIVA - NEGATIVA",'Fatores PF'!$B$3:$B$15,0),0),IF($M32="Neutra",HLOOKUP(JF$5,'Fatores PF'!$B$3:$P$15,MATCH("NEUTRA - NEUTRA",'Fatores PF'!$B$3:$B$15,0),0),"")))</f>
        <v>62.851900281293055</v>
      </c>
      <c r="JG32" s="97">
        <f>VLOOKUP($C32,'Preços 18%'!$B:$G,6,0)*IF($M32="Positiva",HLOOKUP(JG$5,'Fatores PF'!$B$3:$P$15,MATCH("POSITIVA - POSITIVA",'Fatores PF'!$B$3:$B$15,0),0),IF($M32="Negativa",HLOOKUP(JG$5,'Fatores PF'!$B$3:$P$15,MATCH("NEGATIVA - NEGATIVA",'Fatores PF'!$B$3:$B$15,0),0),IF($M32="Neutra",HLOOKUP(JG$5,'Fatores PF'!$B$3:$P$15,MATCH("NEUTRA - NEUTRA",'Fatores PF'!$B$3:$B$15,0),0),"")))</f>
        <v>63.657671361562969</v>
      </c>
      <c r="JH32" s="97">
        <f>VLOOKUP($C32,'Preços 18%'!$B:$G,6,0)*IF($M32="Positiva",HLOOKUP(JH$5,'Fatores PF'!$B$3:$P$15,MATCH("POSITIVA - POSITIVA",'Fatores PF'!$B$3:$B$15,0),0),IF($M32="Negativa",HLOOKUP(JH$5,'Fatores PF'!$B$3:$P$15,MATCH("NEGATIVA - NEGATIVA",'Fatores PF'!$B$3:$B$15,0),0),IF($M32="Neutra",HLOOKUP(JH$5,'Fatores PF'!$B$3:$P$15,MATCH("NEUTRA - NEUTRA",'Fatores PF'!$B$3:$B$15,0),0),"")))</f>
        <v>64.068398440353889</v>
      </c>
      <c r="JI32" s="97">
        <f>VLOOKUP($C32,'Preços 18%'!$B:$G,6,0)*IF($M32="Positiva",HLOOKUP(JI$5,'Fatores PF'!$B$3:$P$15,MATCH("POSITIVA - POSITIVA",'Fatores PF'!$B$3:$B$15,0),0),IF($M32="Negativa",HLOOKUP(JI$5,'Fatores PF'!$B$3:$P$15,MATCH("NEGATIVA - NEGATIVA",'Fatores PF'!$B$3:$B$15,0),0),IF($M32="Neutra",HLOOKUP(JI$5,'Fatores PF'!$B$3:$P$15,MATCH("NEUTRA - NEUTRA",'Fatores PF'!$B$3:$B$15,0),0),"")))</f>
        <v>64.484393579863493</v>
      </c>
      <c r="JJ32" s="97">
        <f>VLOOKUP($C32,'Preços 18%'!$B:$G,6,0)*IF($M32="Positiva",HLOOKUP(JJ$5,'Fatores PF'!$B$3:$P$15,MATCH("POSITIVA - POSITIVA",'Fatores PF'!$B$3:$B$15,0),0),IF($M32="Negativa",HLOOKUP(JJ$5,'Fatores PF'!$B$3:$P$15,MATCH("NEGATIVA - POSITIVA",'Fatores PF'!$B$3:$B$15,0),0),IF($M32="Neutra",HLOOKUP(JJ$5,'Fatores PF'!$B$3:$P$15,MATCH("NEUTRA - POSITIVA",'Fatores PF'!$B$3:$B$15,0),0),"")))</f>
        <v>56.423836813327803</v>
      </c>
      <c r="JK32" s="97">
        <f>VLOOKUP($C32,'Preços 18%'!$B:$G,6,0)*IF($M32="Positiva",HLOOKUP(JK$5,'Fatores PF'!$B$3:$P$15,MATCH("POSITIVA - POSITIVA",'Fatores PF'!$B$3:$B$15,0),0),IF($M32="Negativa",HLOOKUP(JK$5,'Fatores PF'!$B$3:$P$15,MATCH("NEGATIVA - POSITIVA",'Fatores PF'!$B$3:$B$15,0),0),IF($M32="Neutra",HLOOKUP(JK$5,'Fatores PF'!$B$3:$P$15,MATCH("NEUTRA - POSITIVA",'Fatores PF'!$B$3:$B$15,0),0),"")))</f>
        <v>59.822886472895817</v>
      </c>
      <c r="JL32" s="97">
        <f>VLOOKUP($C32,'Preços 18%'!$B:$G,6,0)*IF($M32="Positiva",HLOOKUP(JL$5,'Fatores PF'!$B$3:$P$15,MATCH("POSITIVA - POSITIVA",'Fatores PF'!$B$3:$B$15,0),0),IF($M32="Negativa",HLOOKUP(JL$5,'Fatores PF'!$B$3:$P$15,MATCH("NEGATIVA - POSITIVA",'Fatores PF'!$B$3:$B$15,0),0),IF($M32="Neutra",HLOOKUP(JL$5,'Fatores PF'!$B$3:$P$15,MATCH("NEUTRA - POSITIVA",'Fatores PF'!$B$3:$B$15,0),0),"")))</f>
        <v>60.185413823731913</v>
      </c>
      <c r="JM32" s="97">
        <f>VLOOKUP($C32,'Preços 18%'!$B:$G,6,0)*IF($M32="Positiva",HLOOKUP(JM$5,'Fatores PF'!$B$3:$P$15,MATCH("POSITIVA - POSITIVA",'Fatores PF'!$B$3:$B$15,0),0),IF($M32="Negativa",HLOOKUP(JM$5,'Fatores PF'!$B$3:$P$15,MATCH("NEGATIVA - POSITIVA",'Fatores PF'!$B$3:$B$15,0),0),IF($M32="Neutra",HLOOKUP(JM$5,'Fatores PF'!$B$3:$P$15,MATCH("NEUTRA - POSITIVA",'Fatores PF'!$B$3:$B$15,0),0),"")))</f>
        <v>60.552422053799994</v>
      </c>
      <c r="JN32" s="97">
        <f>VLOOKUP($C32,'Preços 18%'!$B:$G,6,0)*IF($M32="Positiva",HLOOKUP(JN$5,'Fatores PF'!$B$3:$P$15,MATCH("POSITIVA - POSITIVA",'Fatores PF'!$B$3:$B$15,0),0),IF($M32="Negativa",HLOOKUP(JN$5,'Fatores PF'!$B$3:$P$15,MATCH("NEGATIVA - POSITIVA",'Fatores PF'!$B$3:$B$15,0),0),IF($M32="Neutra",HLOOKUP(JN$5,'Fatores PF'!$B$3:$P$15,MATCH("NEUTRA - POSITIVA",'Fatores PF'!$B$3:$B$15,0),0),"")))</f>
        <v>61.300002256476205</v>
      </c>
      <c r="JO32" s="97">
        <f>VLOOKUP($C32,'Preços 18%'!$B:$G,6,0)*IF($M32="Positiva",HLOOKUP(JO$5,'Fatores PF'!$B$3:$P$15,MATCH("POSITIVA - POSITIVA",'Fatores PF'!$B$3:$B$15,0),0),IF($M32="Negativa",HLOOKUP(JO$5,'Fatores PF'!$B$3:$P$15,MATCH("NEGATIVA - POSITIVA",'Fatores PF'!$B$3:$B$15,0),0),IF($M32="Neutra",HLOOKUP(JO$5,'Fatores PF'!$B$3:$P$15,MATCH("NEUTRA - POSITIVA",'Fatores PF'!$B$3:$B$15,0),0),"")))</f>
        <v>61.680747976534747</v>
      </c>
      <c r="JP32" s="97">
        <f>VLOOKUP($C32,'Preços 18%'!$B:$G,6,0)*IF($M32="Positiva",HLOOKUP(JP$5,'Fatores PF'!$B$3:$P$15,MATCH("POSITIVA - POSITIVA",'Fatores PF'!$B$3:$B$15,0),0),IF($M32="Negativa",HLOOKUP(JP$5,'Fatores PF'!$B$3:$P$15,MATCH("NEGATIVA - POSITIVA",'Fatores PF'!$B$3:$B$15,0),0),IF($M32="Neutra",HLOOKUP(JP$5,'Fatores PF'!$B$3:$P$15,MATCH("NEUTRA - POSITIVA",'Fatores PF'!$B$3:$B$15,0),0),"")))</f>
        <v>62.06623260514499</v>
      </c>
      <c r="JQ32" s="97">
        <f>VLOOKUP($C32,'Preços 18%'!$B:$G,6,0)*IF($M32="Positiva",HLOOKUP(JQ$5,'Fatores PF'!$B$3:$P$15,MATCH("POSITIVA - POSITIVA",'Fatores PF'!$B$3:$B$15,0),0),IF($M32="Negativa",HLOOKUP(JQ$5,'Fatores PF'!$B$3:$P$15,MATCH("NEGATIVA - POSITIVA",'Fatores PF'!$B$3:$B$15,0),0),IF($M32="Neutra",HLOOKUP(JQ$5,'Fatores PF'!$B$3:$P$15,MATCH("NEUTRA - POSITIVA",'Fatores PF'!$B$3:$B$15,0),0),"")))</f>
        <v>62.851900281293055</v>
      </c>
      <c r="JR32" s="97">
        <f>VLOOKUP($C32,'Preços 18%'!$B:$G,6,0)*IF($M32="Positiva",HLOOKUP(JR$5,'Fatores PF'!$B$3:$P$15,MATCH("POSITIVA - POSITIVA",'Fatores PF'!$B$3:$B$15,0),0),IF($M32="Negativa",HLOOKUP(JR$5,'Fatores PF'!$B$3:$P$15,MATCH("NEGATIVA - POSITIVA",'Fatores PF'!$B$3:$B$15,0),0),IF($M32="Neutra",HLOOKUP(JR$5,'Fatores PF'!$B$3:$P$15,MATCH("NEUTRA - POSITIVA",'Fatores PF'!$B$3:$B$15,0),0),"")))</f>
        <v>63.657671361562969</v>
      </c>
      <c r="JS32" s="96">
        <f>IW32/IF($M32="Positiva",VLOOKUP(JS$5,'Fatores PMC'!$B:$E,2,0),IF($M32="Negativa",VLOOKUP(JS$5,'Fatores PMC'!$B:$E,3,0),IF($M32="Neutra",VLOOKUP(Y32,'Fatores PMC'!$B:$E,4,0))))</f>
        <v>68.642340423574495</v>
      </c>
      <c r="JT32" s="96">
        <f>IX32/IF($M32="Positiva",VLOOKUP(JT$5,'Fatores PMC'!$B:$E,2,0),IF($M32="Negativa",VLOOKUP(JT$5,'Fatores PMC'!$B:$E,3,0),IF($M32="Neutra",VLOOKUP(Z32,'Fatores PMC'!$B:$E,4,0))))</f>
        <v>78.002644352212613</v>
      </c>
      <c r="JU32" s="96">
        <f>IY32/IF($M32="Positiva",VLOOKUP(JU$5,'Fatores PMC'!$B:$E,2,0),IF($M32="Negativa",VLOOKUP(JU$5,'Fatores PMC'!$B:$E,3,0),IF($M32="Neutra",VLOOKUP(AA32,'Fatores PMC'!$B:$E,4,0))))</f>
        <v>82.701631105062532</v>
      </c>
      <c r="JV32" s="96">
        <f>IZ32/IF($M32="Positiva",VLOOKUP(JV$5,'Fatores PMC'!$B:$E,2,0),IF($M32="Negativa",VLOOKUP(JV$5,'Fatores PMC'!$B:$E,3,0),IF($M32="Neutra",VLOOKUP(AB32,'Fatores PMC'!$B:$E,4,0))))</f>
        <v>83.202803900325861</v>
      </c>
      <c r="JW32" s="96">
        <f>JA32/IF($M32="Positiva",VLOOKUP(JW$5,'Fatores PMC'!$B:$E,2,0),IF($M32="Negativa",VLOOKUP(JW$5,'Fatores PMC'!$B:$E,3,0),IF($M32="Neutra",VLOOKUP(AC32,'Fatores PMC'!$B:$E,4,0))))</f>
        <v>83.710171248261574</v>
      </c>
      <c r="JX32" s="96">
        <f>JB32/IF($M32="Positiva",VLOOKUP(JX$5,'Fatores PMC'!$B:$E,2,0),IF($M32="Negativa",VLOOKUP(JX$5,'Fatores PMC'!$B:$E,3,0),IF($M32="Neutra",VLOOKUP(AD32,'Fatores PMC'!$B:$E,4,0))))</f>
        <v>84.743657022492613</v>
      </c>
      <c r="JY32" s="96">
        <f>JC32/IF($M32="Positiva",VLOOKUP(JY$5,'Fatores PMC'!$B:$E,2,0),IF($M32="Negativa",VLOOKUP(JY$5,'Fatores PMC'!$B:$E,3,0),IF($M32="Neutra",VLOOKUP(AE32,'Fatores PMC'!$B:$E,4,0))))</f>
        <v>85.270015644445422</v>
      </c>
      <c r="JZ32" s="96">
        <f>JD32/IF($M32="Positiva",VLOOKUP(JZ$5,'Fatores PMC'!$B:$E,2,0),IF($M32="Negativa",VLOOKUP(JZ$5,'Fatores PMC'!$B:$E,3,0),IF($M32="Neutra",VLOOKUP(AF32,'Fatores PMC'!$B:$E,4,0))))</f>
        <v>85.802925529468112</v>
      </c>
      <c r="KA32" s="96">
        <f>JE32/IF($M32="Positiva",VLOOKUP(KA$5,'Fatores PMC'!$B:$E,2,0),IF($M32="Negativa",VLOOKUP(KA$5,'Fatores PMC'!$B:$E,3,0),IF($M32="Neutra",VLOOKUP(AG32,'Fatores PMC'!$B:$E,4,0))))</f>
        <v>86.342583947657758</v>
      </c>
      <c r="KB32" s="96">
        <f>JF32/IF($M32="Positiva",VLOOKUP(KB$5,'Fatores PMC'!$B:$E,2,0),IF($M32="Negativa",VLOOKUP(KB$5,'Fatores PMC'!$B:$E,3,0),IF($M32="Neutra",VLOOKUP(AH32,'Fatores PMC'!$B:$E,4,0))))</f>
        <v>86.889065001414323</v>
      </c>
      <c r="KC32" s="96">
        <f>JG32/IF($M32="Positiva",VLOOKUP(KC$5,'Fatores PMC'!$B:$E,2,0),IF($M32="Negativa",VLOOKUP(KC$5,'Fatores PMC'!$B:$E,3,0),IF($M32="Neutra",VLOOKUP(AI32,'Fatores PMC'!$B:$E,4,0))))</f>
        <v>88.002996250214935</v>
      </c>
      <c r="KD32" s="96">
        <f>JH32/IF($M32="Positiva",VLOOKUP(KD$5,'Fatores PMC'!$B:$E,2,0),IF($M32="Negativa",VLOOKUP(KD$5,'Fatores PMC'!$B:$E,3,0),IF($M32="Neutra",VLOOKUP(AJ32,'Fatores PMC'!$B:$E,4,0))))</f>
        <v>88.570802341791889</v>
      </c>
      <c r="KE32" s="96">
        <f>JI32/IF($M32="Positiva",VLOOKUP(KE$5,'Fatores PMC'!$B:$E,2,0),IF($M32="Negativa",VLOOKUP(KE$5,'Fatores PMC'!$B:$E,3,0),IF($M32="Neutra",VLOOKUP(AK32,'Fatores PMC'!$B:$E,4,0))))</f>
        <v>89.145891218267437</v>
      </c>
      <c r="KF32" s="96">
        <f>JJ32/VLOOKUP(KF$5,'Fatores PMC'!$B:$E,2,0)</f>
        <v>78.002644352212613</v>
      </c>
      <c r="KG32" s="96">
        <f>JK32/VLOOKUP(KG$5,'Fatores PMC'!$B:$E,2,0)</f>
        <v>82.701631105062532</v>
      </c>
      <c r="KH32" s="96">
        <f>JL32/VLOOKUP(KH$5,'Fatores PMC'!$B:$E,2,0)</f>
        <v>83.202803900325861</v>
      </c>
      <c r="KI32" s="96">
        <f>JM32/VLOOKUP(KI$5,'Fatores PMC'!$B:$E,2,0)</f>
        <v>83.710171248261574</v>
      </c>
      <c r="KJ32" s="96">
        <f>JN32/VLOOKUP(KJ$5,'Fatores PMC'!$B:$E,2,0)</f>
        <v>84.743657022492613</v>
      </c>
      <c r="KK32" s="96">
        <f>JO32/VLOOKUP(KK$5,'Fatores PMC'!$B:$E,2,0)</f>
        <v>85.270015644445422</v>
      </c>
      <c r="KL32" s="96">
        <f>JP32/VLOOKUP(KL$5,'Fatores PMC'!$B:$E,2,0)</f>
        <v>85.802925529468112</v>
      </c>
      <c r="KM32" s="96">
        <f>JQ32/VLOOKUP(KM$5,'Fatores PMC'!$B:$E,2,0)</f>
        <v>86.889065001414323</v>
      </c>
      <c r="KN32" s="96">
        <f>JR32/VLOOKUP(KN$5,'Fatores PMC'!$B:$E,2,0)</f>
        <v>88.002996250214935</v>
      </c>
      <c r="KO32" s="161" t="str">
        <f>IF(HLOOKUP(VLOOKUP(LEFT(KO$5,2),'%ICMS'!$B:$K,9,0),$IG$4:$IR$34,MATCH($C32,$C$4:$C$34,0),0)=FD32,"",FD32)</f>
        <v/>
      </c>
      <c r="KP32" s="161">
        <f>IF(HLOOKUP(VLOOKUP(LEFT(KP$5,2),'%ICMS'!$B:$K,9,0),$IG$4:$IR$34,MATCH($C32,$C$4:$C$34,0),0)=FE32,"",FE32)</f>
        <v>9.6590909090909061E-2</v>
      </c>
      <c r="KQ32" s="161" t="str">
        <f>IF(HLOOKUP(VLOOKUP(LEFT(KQ$5,2),'%ICMS'!$B:$K,9,0),$IG$4:$IR$34,MATCH($C32,$C$4:$C$34,0),0)=FF32,"",FF32)</f>
        <v/>
      </c>
      <c r="KR32" s="161" t="str">
        <f>IF(HLOOKUP(VLOOKUP(LEFT(KR$5,2),'%ICMS'!$B:$K,9,0),$IG$4:$IR$34,MATCH($C32,$C$4:$C$34,0),0)=FG32,"",FG32)</f>
        <v/>
      </c>
      <c r="KS32" s="161" t="str">
        <f>IF(HLOOKUP(VLOOKUP(LEFT(KS$5,2),'%ICMS'!$B:$K,9,0),$IG$4:$IR$34,MATCH($C32,$C$4:$C$34,0),0)=FH32,"",FH32)</f>
        <v/>
      </c>
      <c r="KT32" s="161" t="str">
        <f>IF(HLOOKUP(VLOOKUP(LEFT(KT$5,2),'%ICMS'!$B:$K,9,0),$IG$4:$IR$34,MATCH($C32,$C$4:$C$34,0),0)=FI32,"",FI32)</f>
        <v/>
      </c>
      <c r="KU32" s="161" t="str">
        <f>IF(HLOOKUP(VLOOKUP(LEFT(KU$5,2),'%ICMS'!$B:$K,9,0),$IG$4:$IR$34,MATCH($C32,$C$4:$C$34,0),0)=FJ32,"",FJ32)</f>
        <v/>
      </c>
      <c r="KV32" s="161" t="str">
        <f>IF(HLOOKUP(VLOOKUP(LEFT(KV$5,2),'%ICMS'!$B:$K,9,0),$IG$4:$IR$34,MATCH($C32,$C$4:$C$34,0),0)=FK32,"",FK32)</f>
        <v/>
      </c>
      <c r="KW32" s="161">
        <f>IF(HLOOKUP(VLOOKUP(LEFT(KW$5,2),'%ICMS'!$B:$K,9,0),$IG$4:$IR$34,MATCH($C32,$C$4:$C$34,0),0)=FL32,"",FL32)</f>
        <v>0</v>
      </c>
      <c r="KX32" s="161" t="str">
        <f>IF(HLOOKUP(VLOOKUP(LEFT(KX$5,2),'%ICMS'!$B:$K,9,0),$IG$4:$IR$34,MATCH($C32,$C$4:$C$34,0),0)=FM32,"",FM32)</f>
        <v/>
      </c>
      <c r="KY32" s="161" t="str">
        <f>IF(HLOOKUP(VLOOKUP(LEFT(KY$5,2),'%ICMS'!$B:$K,9,0),$IG$4:$IR$34,MATCH($C32,$C$4:$C$34,0),0)=FN32,"",FN32)</f>
        <v/>
      </c>
      <c r="KZ32" s="161" t="str">
        <f>IF(HLOOKUP(VLOOKUP(LEFT(KZ$5,2),'%ICMS'!$B:$K,9,0),$IG$4:$IR$34,MATCH($C32,$C$4:$C$34,0),0)=FO32,"",FO32)</f>
        <v/>
      </c>
      <c r="LA32" s="161" t="str">
        <f>IF(HLOOKUP(VLOOKUP(LEFT(LA$5,2),'%ICMS'!$B:$K,9,0),$IG$4:$IR$34,MATCH($C32,$C$4:$C$34,0),0)=FP32,"",FP32)</f>
        <v/>
      </c>
      <c r="LB32" s="161" t="str">
        <f>IF(HLOOKUP(VLOOKUP(LEFT(LB$5,2),'%ICMS'!$B:$K,9,0),$IG$4:$IR$34,MATCH($C32,$C$4:$C$34,0),0)=FQ32,"",FQ32)</f>
        <v/>
      </c>
      <c r="LC32" s="161" t="str">
        <f>IF(HLOOKUP(VLOOKUP(LEFT(LC$5,2),'%ICMS'!$B:$K,9,0),$IG$4:$IR$34,MATCH($C32,$C$4:$C$34,0),0)=FR32,"",FR32)</f>
        <v/>
      </c>
      <c r="LD32" s="161" t="str">
        <f>IF(HLOOKUP(VLOOKUP(LEFT(LD$5,2),'%ICMS'!$B:$K,9,0),$IG$4:$IR$34,MATCH($C32,$C$4:$C$34,0),0)=FS32,"",FS32)</f>
        <v/>
      </c>
      <c r="LE32" s="161" t="str">
        <f>IF(HLOOKUP(VLOOKUP(LEFT(LE$5,2),'%ICMS'!$B:$K,9,0),$IG$4:$IR$34,MATCH($C32,$C$4:$C$34,0),0)=FT32,"",FT32)</f>
        <v/>
      </c>
      <c r="LF32" s="161" t="str">
        <f>IF(HLOOKUP(VLOOKUP(LEFT(LF$5,2),'%ICMS'!$B:$K,9,0),$IG$4:$IR$34,MATCH($C32,$C$4:$C$34,0),0)=FU32,"",FU32)</f>
        <v/>
      </c>
      <c r="LG32" s="161" t="str">
        <f>IF(HLOOKUP(VLOOKUP(LEFT(LG$5,2),'%ICMS'!$B:$K,9,0),$IG$4:$IR$34,MATCH($C32,$C$4:$C$34,0),0)=FV32,"",FV32)</f>
        <v/>
      </c>
      <c r="LH32" s="161" t="str">
        <f>IF(HLOOKUP(VLOOKUP(LEFT(LH$5,2),'%ICMS'!$B:$K,9,0),$IG$4:$IR$34,MATCH($C32,$C$4:$C$34,0),0)=FW32,"",FW32)</f>
        <v/>
      </c>
      <c r="LI32" s="161" t="str">
        <f>IF(HLOOKUP(VLOOKUP(LEFT(LI$5,2),'%ICMS'!$B:$K,9,0),$IG$4:$IR$34,MATCH($C32,$C$4:$C$34,0),0)=FX32,"",FX32)</f>
        <v/>
      </c>
      <c r="LJ32" s="161" t="str">
        <f>IF(HLOOKUP(VLOOKUP(LEFT(LJ$5,2),'%ICMS'!$B:$K,9,0),$IG$4:$IR$34,MATCH($C32,$C$4:$C$34,0),0)=FY32,"",FY32)</f>
        <v/>
      </c>
      <c r="LK32" s="161" t="str">
        <f>IF(HLOOKUP(VLOOKUP(LEFT(LK$5,2),'%ICMS'!$B:$K,9,0),$IG$4:$IR$34,MATCH($C32,$C$4:$C$34,0),0)=FZ32,"",FZ32)</f>
        <v/>
      </c>
      <c r="LL32" s="161" t="str">
        <f>IF(HLOOKUP(VLOOKUP(LEFT(LL$5,2),'%ICMS'!$B:$K,9,0),$IG$4:$IR$34,MATCH($C32,$C$4:$C$34,0),0)=GA32,"",GA32)</f>
        <v/>
      </c>
      <c r="LM32" s="161" t="str">
        <f>IF(HLOOKUP(VLOOKUP(LEFT(LM$5,2),'%ICMS'!$B:$K,9,0),$IG$4:$IR$34,MATCH($C32,$C$4:$C$34,0),0)=GB32,"",GB32)</f>
        <v/>
      </c>
      <c r="LN32" s="161" t="str">
        <f>IF(HLOOKUP(VLOOKUP(LEFT(LN$5,2),'%ICMS'!$B:$K,9,0),$IG$4:$IR$34,MATCH($C32,$C$4:$C$34,0),0)=GC32,"",GC32)</f>
        <v/>
      </c>
      <c r="LO32" s="161" t="str">
        <f>IFERROR(IF(AND(VLOOKUP(LEFT(LO$5,2),'%ICMS'!$B$2:$I$29,8,0)=AY32,HLOOKUP(AY32,$IG$5:$IO$34,MATCH($C32,$C$5:$C$34,0),0)=GD32),"",GD32),GD32)</f>
        <v/>
      </c>
      <c r="LP32" s="96" t="str">
        <f>IF(VLOOKUP(LEFT($LP$5,2),'%ICMS'!$B$2:$I$29,8,0)=Y32,"",GE32)</f>
        <v/>
      </c>
      <c r="LQ32" s="96" t="str">
        <f>IF(VLOOKUP(LEFT($LQ$5,2),'%ICMS'!$B$2:$I$29,8,0)=Z32,"",GF32)</f>
        <v/>
      </c>
      <c r="LR32" s="96" t="str">
        <f>IF(VLOOKUP(LEFT($LR$5,2),'%ICMS'!$B$2:$I$29,8,0)=AA32,"",GG32)</f>
        <v/>
      </c>
      <c r="LS32" s="96" t="str">
        <f>IF(VLOOKUP(LEFT($LS$5,2),'%ICMS'!$B$2:$I$29,8,0)=AB32,"",GH32)</f>
        <v/>
      </c>
      <c r="LT32" s="96" t="str">
        <f>IF(VLOOKUP(LEFT($LT$5,2),'%ICMS'!$B$2:$I$29,8,0)=AC32,"",GI32)</f>
        <v/>
      </c>
      <c r="LU32" s="96" t="str">
        <f>IF(VLOOKUP(LEFT($LU$5,2),'%ICMS'!$B$2:$I$29,8,0)=AD32,"",GJ32)</f>
        <v/>
      </c>
      <c r="LV32" s="96" t="str">
        <f>IF(VLOOKUP(LEFT($LV$5,2),'%ICMS'!$B$2:$I$29,8,0)=AE32,"",GK32)</f>
        <v/>
      </c>
      <c r="LW32" s="96" t="str">
        <f>IF(VLOOKUP(LEFT($LW$5,2),'%ICMS'!$B$2:$I$29,8,0)=AF32,"",GL32)</f>
        <v/>
      </c>
      <c r="LX32" s="96" t="str">
        <f>IF(VLOOKUP(LEFT($LX$5,2),'%ICMS'!$B$2:$I$29,8,0)=AG32,"",GM32)</f>
        <v/>
      </c>
      <c r="LY32" s="96" t="str">
        <f>IF(VLOOKUP(LEFT($LY$5,2),'%ICMS'!$B$2:$I$29,8,0)=AH32,"",GN32)</f>
        <v/>
      </c>
      <c r="LZ32" s="96" t="str">
        <f>IF(VLOOKUP(LEFT($LZ$5,2),'%ICMS'!$B$2:$I$29,8,0)=AI32,"",GO32)</f>
        <v/>
      </c>
      <c r="MA32" s="96" t="str">
        <f>IF(VLOOKUP(LEFT($MA$5,2),'%ICMS'!$B$2:$I$29,8,0)=AJ32,"",GP32)</f>
        <v/>
      </c>
      <c r="MB32" s="96" t="str">
        <f>IF(VLOOKUP(LEFT($MB$5,2),'%ICMS'!$B$2:$I$29,8,0)=AK32,"",GQ32)</f>
        <v/>
      </c>
      <c r="MC32" s="96" t="str">
        <f>IF(VLOOKUP(LEFT($MC$5,2),'%ICMS'!$B$2:$I$29,8,0)=AL32,"",GR32)</f>
        <v/>
      </c>
      <c r="MD32" s="96" t="str">
        <f>IF(VLOOKUP(LEFT($MD$5,2),'%ICMS'!$B$2:$I$29,8,0)=AM32,"",GS32)</f>
        <v/>
      </c>
      <c r="ME32" s="96" t="str">
        <f>IF(VLOOKUP(LEFT($ME$5,2),'%ICMS'!$B$2:$I$29,8,0)=AN32,"",GT32)</f>
        <v/>
      </c>
      <c r="MF32" s="96" t="str">
        <f>IF(VLOOKUP(LEFT($MF$5,2),'%ICMS'!$B$2:$I$29,8,0)=AO32,"",GU32)</f>
        <v/>
      </c>
      <c r="MG32" s="96" t="str">
        <f>IF(VLOOKUP(LEFT($MG$5,2),'%ICMS'!$B$2:$I$29,8,0)=AP32,"",GV32)</f>
        <v/>
      </c>
      <c r="MH32" s="96" t="str">
        <f>IF(VLOOKUP(LEFT($MH$5,2),'%ICMS'!$B$2:$I$29,8,0)=AQ32,"",GW32)</f>
        <v/>
      </c>
      <c r="MI32" s="96" t="str">
        <f>IF(VLOOKUP(LEFT($MI$5,2),'%ICMS'!$B$2:$I$29,8,0)=AR32,"",GX32)</f>
        <v/>
      </c>
      <c r="MJ32" s="96" t="str">
        <f>IF(VLOOKUP(LEFT($MJ$5,2),'%ICMS'!$B$2:$I$29,8,0)=AS32,"",GY32)</f>
        <v/>
      </c>
      <c r="MK32" s="96" t="str">
        <f>IF(VLOOKUP(LEFT($MK$5,2),'%ICMS'!$B$2:$I$29,8,0)=AT32,"",GZ32)</f>
        <v/>
      </c>
      <c r="ML32" s="96" t="str">
        <f>IF(VLOOKUP(LEFT($ML$5,2),'%ICMS'!$B$2:$I$29,8,0)=AU32,"",HA32)</f>
        <v/>
      </c>
      <c r="MM32" s="96" t="str">
        <f>IF(VLOOKUP(LEFT($MM$5,2),'%ICMS'!$B$2:$I$29,8,0)=AV32,"",HB32)</f>
        <v/>
      </c>
      <c r="MN32" s="96" t="str">
        <f>IF(VLOOKUP(LEFT($MN$5,2),'%ICMS'!$B$2:$I$29,8,0)=AW32,"",HC32)</f>
        <v/>
      </c>
      <c r="MO32" s="96" t="str">
        <f>IF(VLOOKUP(LEFT($MO$5,2),'%ICMS'!$B$2:$I$29,8,0)=AX32,"",HD32)</f>
        <v/>
      </c>
      <c r="MP32" s="96" t="str">
        <f>IF(VLOOKUP(LEFT($MP$5,2),'%ICMS'!$B$2:$I$29,8,0)=AY32,"",HE32)</f>
        <v/>
      </c>
      <c r="MQ32" s="96" t="str">
        <f>IF(VLOOKUP(LEFT($MQ$5,2),'%ICMS'!$B$2:$I$29,8,0)=Y32,"",HF32)</f>
        <v/>
      </c>
      <c r="MR32" s="96" t="str">
        <f>IF(VLOOKUP(LEFT($MR$5,2),'%ICMS'!$B$2:$I$29,8,0)=Z32,"",HG32)</f>
        <v/>
      </c>
      <c r="MS32" s="96" t="str">
        <f>IF(VLOOKUP(LEFT($MS$5,2),'%ICMS'!$B$2:$I$29,8,0)=AA32,"",HH32)</f>
        <v/>
      </c>
      <c r="MT32" s="96" t="str">
        <f>IF(VLOOKUP(LEFT($MT$5,2),'%ICMS'!$B$2:$I$29,8,0)=AB32,"",HI32)</f>
        <v/>
      </c>
      <c r="MU32" s="96" t="str">
        <f>IF(VLOOKUP(LEFT($MU$5,2),'%ICMS'!$B$2:$I$29,8,0)=AC32,"",HJ32)</f>
        <v/>
      </c>
      <c r="MV32" s="96" t="str">
        <f>IF(VLOOKUP(LEFT($MV$5,2),'%ICMS'!$B$2:$I$29,8,0)=AD32,"",HK32)</f>
        <v/>
      </c>
      <c r="MW32" s="96" t="str">
        <f>IF(VLOOKUP(LEFT($MW$5,2),'%ICMS'!$B$2:$I$29,8,0)=AE32,"",HL32)</f>
        <v/>
      </c>
      <c r="MX32" s="96" t="str">
        <f>IF(VLOOKUP(LEFT($MX$5,2),'%ICMS'!$B$2:$I$29,8,0)=AF32,"",HM32)</f>
        <v/>
      </c>
      <c r="MY32" s="96" t="str">
        <f>IF(VLOOKUP(LEFT($MY$5,2),'%ICMS'!$B$2:$I$29,8,0)=AG32,"",HN32)</f>
        <v/>
      </c>
      <c r="MZ32" s="96" t="str">
        <f>IF(VLOOKUP(LEFT($MZ$5,2),'%ICMS'!$B$2:$I$29,8,0)=AH32,"",HO32)</f>
        <v/>
      </c>
      <c r="NA32" s="96" t="str">
        <f>IF(VLOOKUP(LEFT($NA$5,2),'%ICMS'!$B$2:$I$29,8,0)=AI32,"",HP32)</f>
        <v/>
      </c>
      <c r="NB32" s="96" t="str">
        <f>IF(VLOOKUP(LEFT($NB$5,2),'%ICMS'!$B$2:$I$29,8,0)=AJ32,"",HQ32)</f>
        <v/>
      </c>
      <c r="NC32" s="96" t="str">
        <f>IF(VLOOKUP(LEFT($NC$5,2),'%ICMS'!$B$2:$I$29,8,0)=AK32,"",HR32)</f>
        <v/>
      </c>
      <c r="ND32" s="96" t="str">
        <f>IF(VLOOKUP(LEFT($ND$5,2),'%ICMS'!$B$2:$I$29,8,0)=AL32,"",HS32)</f>
        <v/>
      </c>
      <c r="NE32" s="96" t="str">
        <f>IF(VLOOKUP(LEFT($NE$5,2),'%ICMS'!$B$2:$I$29,8,0)=AM32,"",HT32)</f>
        <v/>
      </c>
      <c r="NF32" s="96" t="str">
        <f>IF(VLOOKUP(LEFT($NF$5,2),'%ICMS'!$B$2:$I$29,8,0)=AN32,"",HU32)</f>
        <v/>
      </c>
      <c r="NG32" s="96" t="str">
        <f>IF(VLOOKUP(LEFT($NG$5,2),'%ICMS'!$B$2:$I$29,8,0)=AO32,"",HV32)</f>
        <v/>
      </c>
      <c r="NH32" s="96" t="str">
        <f>IF(VLOOKUP(LEFT($NH$5,2),'%ICMS'!$B$2:$I$29,8,0)=AP32,"",HW32)</f>
        <v/>
      </c>
      <c r="NI32" s="96" t="str">
        <f>IF(VLOOKUP(LEFT($NI$5,2),'%ICMS'!$B$2:$I$29,8,0)=AQ32,"",HX32)</f>
        <v/>
      </c>
      <c r="NJ32" s="96" t="str">
        <f>IF(VLOOKUP(LEFT($NJ$5,2),'%ICMS'!$B$2:$I$29,8,0)=AR32,"",HY32)</f>
        <v/>
      </c>
      <c r="NK32" s="96" t="str">
        <f>IF(VLOOKUP(LEFT($NK$5,2),'%ICMS'!$B$2:$I$29,8,0)=AS32,"",HZ32)</f>
        <v/>
      </c>
      <c r="NL32" s="96" t="str">
        <f>IF(VLOOKUP(LEFT($NL$5,2),'%ICMS'!$B$2:$I$29,8,0)=AT32,"",IA32)</f>
        <v/>
      </c>
      <c r="NM32" s="96" t="str">
        <f>IF(VLOOKUP(LEFT($NM$5,2),'%ICMS'!$B$2:$I$29,8,0)=AU32,"",IB32)</f>
        <v/>
      </c>
      <c r="NN32" s="96" t="str">
        <f>IF(VLOOKUP(LEFT($NN$5,2),'%ICMS'!$B$2:$I$29,8,0)=AV32,"",IC32)</f>
        <v/>
      </c>
      <c r="NO32" s="96" t="str">
        <f>IF(FB32="PMPF",U32,IF(VLOOKUP(LEFT($NO$5,2),'%ICMS'!$B$2:$I$29,8,0)=AW32,"",ID32))</f>
        <v/>
      </c>
      <c r="NP32" s="96" t="str">
        <f>IF(VLOOKUP(LEFT($NP$5,2),'%ICMS'!$B$2:$I$29,8,0)=AX32,"",IE32)</f>
        <v/>
      </c>
      <c r="NQ32" s="96" t="str">
        <f>IF(VLOOKUP(LEFT($NQ$5,2),'%ICMS'!$B$2:$I$29,8,0)=AY32,"",IF32)</f>
        <v/>
      </c>
      <c r="NT32" s="154">
        <v>0.08</v>
      </c>
      <c r="NU32" s="96">
        <f t="shared" si="18"/>
        <v>51.909956456279623</v>
      </c>
      <c r="NV32" s="96">
        <f t="shared" si="19"/>
        <v>51.909950444315982</v>
      </c>
      <c r="NW32" s="96">
        <f t="shared" si="20"/>
        <v>51.909939997030364</v>
      </c>
      <c r="NX32" s="96">
        <f t="shared" si="21"/>
        <v>51.909939997030364</v>
      </c>
      <c r="NY32" s="96">
        <f t="shared" si="22"/>
        <v>51.909950444315982</v>
      </c>
      <c r="NZ32" s="96">
        <f t="shared" si="23"/>
        <v>51.909939997030364</v>
      </c>
      <c r="OA32" s="96">
        <f t="shared" si="24"/>
        <v>51.909950125799142</v>
      </c>
      <c r="OB32" s="96">
        <f t="shared" si="25"/>
        <v>51.909950125799142</v>
      </c>
      <c r="OC32" s="96">
        <f t="shared" si="26"/>
        <v>56.396002075958108</v>
      </c>
      <c r="OD32" s="96">
        <f t="shared" si="27"/>
        <v>51.909936831790112</v>
      </c>
      <c r="OE32" s="96">
        <f t="shared" si="28"/>
        <v>51.909939997030364</v>
      </c>
      <c r="OF32" s="96">
        <f t="shared" si="29"/>
        <v>51.909950125799142</v>
      </c>
      <c r="OG32" s="96">
        <f t="shared" si="30"/>
        <v>51.909950125799142</v>
      </c>
      <c r="OH32" s="96">
        <f t="shared" si="31"/>
        <v>51.909956456279623</v>
      </c>
      <c r="OI32" s="96">
        <f t="shared" si="32"/>
        <v>51.909939997030364</v>
      </c>
      <c r="OJ32" s="96">
        <f t="shared" si="33"/>
        <v>51.909950444315982</v>
      </c>
      <c r="OK32" s="96">
        <f t="shared" si="34"/>
        <v>51.909963736332188</v>
      </c>
      <c r="OL32" s="96">
        <f t="shared" si="35"/>
        <v>51.909956762979128</v>
      </c>
      <c r="OM32" s="96">
        <f t="shared" si="36"/>
        <v>51.909937464838166</v>
      </c>
      <c r="ON32" s="96">
        <f t="shared" si="37"/>
        <v>51.909939997030364</v>
      </c>
      <c r="OO32" s="96">
        <f t="shared" si="38"/>
        <v>51.909956762979128</v>
      </c>
      <c r="OP32" s="96">
        <f t="shared" si="39"/>
        <v>51.909939997030364</v>
      </c>
      <c r="OQ32" s="96">
        <f t="shared" si="40"/>
        <v>51.909950125799142</v>
      </c>
      <c r="OR32" s="96">
        <f t="shared" si="41"/>
        <v>51.909950125799142</v>
      </c>
      <c r="OS32" s="96">
        <f t="shared" si="42"/>
        <v>51.909939997030364</v>
      </c>
      <c r="OT32" s="96">
        <f t="shared" si="43"/>
        <v>51.909939997030364</v>
      </c>
      <c r="OU32" s="96">
        <f t="shared" si="44"/>
        <v>51.909939997030364</v>
      </c>
      <c r="OV32" s="96">
        <f t="shared" si="104"/>
        <v>0</v>
      </c>
      <c r="OW32" s="96">
        <f t="shared" si="45"/>
        <v>0</v>
      </c>
      <c r="OX32" s="96">
        <f t="shared" si="46"/>
        <v>0</v>
      </c>
      <c r="OY32" s="96">
        <f t="shared" si="47"/>
        <v>0</v>
      </c>
      <c r="OZ32" s="96">
        <f t="shared" si="48"/>
        <v>0</v>
      </c>
      <c r="PA32" s="96">
        <f t="shared" si="49"/>
        <v>0</v>
      </c>
      <c r="PB32" s="96">
        <f t="shared" si="50"/>
        <v>0</v>
      </c>
      <c r="PC32" s="96">
        <f t="shared" si="51"/>
        <v>0</v>
      </c>
      <c r="PD32" s="96">
        <f t="shared" si="52"/>
        <v>0</v>
      </c>
      <c r="PE32" s="96">
        <f t="shared" si="53"/>
        <v>0</v>
      </c>
      <c r="PF32" s="96">
        <f t="shared" si="54"/>
        <v>0</v>
      </c>
      <c r="PG32" s="96">
        <f t="shared" si="55"/>
        <v>0</v>
      </c>
      <c r="PH32" s="96">
        <f t="shared" si="56"/>
        <v>0</v>
      </c>
      <c r="PI32" s="96">
        <f t="shared" si="57"/>
        <v>0</v>
      </c>
      <c r="PJ32" s="96">
        <f t="shared" si="58"/>
        <v>0</v>
      </c>
      <c r="PK32" s="96">
        <f t="shared" si="59"/>
        <v>0</v>
      </c>
      <c r="PL32" s="96">
        <f t="shared" si="60"/>
        <v>0</v>
      </c>
      <c r="PM32" s="96">
        <f t="shared" si="61"/>
        <v>0</v>
      </c>
      <c r="PN32" s="96">
        <f t="shared" si="62"/>
        <v>0</v>
      </c>
      <c r="PO32" s="96">
        <f t="shared" si="63"/>
        <v>0</v>
      </c>
      <c r="PP32" s="96">
        <f t="shared" si="64"/>
        <v>0</v>
      </c>
      <c r="PQ32" s="96">
        <f t="shared" si="65"/>
        <v>0</v>
      </c>
      <c r="PR32" s="96">
        <f t="shared" si="66"/>
        <v>0</v>
      </c>
      <c r="PS32" s="96">
        <f t="shared" si="67"/>
        <v>0</v>
      </c>
      <c r="PT32" s="96">
        <f t="shared" si="68"/>
        <v>0</v>
      </c>
      <c r="PU32" s="96">
        <f t="shared" si="69"/>
        <v>0</v>
      </c>
      <c r="PV32" s="96">
        <f t="shared" si="70"/>
        <v>0</v>
      </c>
      <c r="PW32" s="96">
        <f t="shared" si="71"/>
        <v>0</v>
      </c>
      <c r="PX32" s="96">
        <f t="shared" si="72"/>
        <v>0</v>
      </c>
      <c r="PY32" s="96">
        <f t="shared" si="73"/>
        <v>0</v>
      </c>
      <c r="PZ32" s="96">
        <f t="shared" si="74"/>
        <v>0</v>
      </c>
      <c r="QA32" s="96">
        <f t="shared" si="75"/>
        <v>0</v>
      </c>
      <c r="QB32" s="96">
        <f t="shared" si="76"/>
        <v>0</v>
      </c>
      <c r="QC32" s="96">
        <f t="shared" si="77"/>
        <v>0</v>
      </c>
      <c r="QD32" s="96">
        <f t="shared" si="78"/>
        <v>0</v>
      </c>
      <c r="QE32" s="96">
        <f t="shared" si="79"/>
        <v>0</v>
      </c>
      <c r="QF32" s="96">
        <f t="shared" si="80"/>
        <v>0</v>
      </c>
      <c r="QG32" s="96">
        <f t="shared" si="81"/>
        <v>0</v>
      </c>
      <c r="QH32" s="96">
        <f t="shared" si="82"/>
        <v>0</v>
      </c>
      <c r="QI32" s="96">
        <f t="shared" si="83"/>
        <v>0</v>
      </c>
      <c r="QJ32" s="96">
        <f t="shared" si="84"/>
        <v>0</v>
      </c>
      <c r="QK32" s="96">
        <f t="shared" si="85"/>
        <v>0</v>
      </c>
      <c r="QL32" s="96">
        <f t="shared" si="86"/>
        <v>0</v>
      </c>
      <c r="QM32" s="96">
        <f t="shared" si="87"/>
        <v>0</v>
      </c>
      <c r="QN32" s="96">
        <f t="shared" si="88"/>
        <v>0</v>
      </c>
      <c r="QO32" s="96">
        <f t="shared" si="89"/>
        <v>0</v>
      </c>
      <c r="QP32" s="96">
        <f t="shared" si="90"/>
        <v>0</v>
      </c>
      <c r="QQ32" s="96">
        <f t="shared" si="91"/>
        <v>0</v>
      </c>
      <c r="QR32" s="96">
        <f t="shared" si="92"/>
        <v>0</v>
      </c>
      <c r="QS32" s="96">
        <f t="shared" si="93"/>
        <v>0</v>
      </c>
      <c r="QT32" s="96">
        <f t="shared" si="94"/>
        <v>0</v>
      </c>
      <c r="QU32" s="96">
        <f t="shared" si="95"/>
        <v>0</v>
      </c>
      <c r="QV32" s="96">
        <f t="shared" si="96"/>
        <v>0</v>
      </c>
      <c r="QW32" s="96">
        <f t="shared" si="97"/>
        <v>0</v>
      </c>
      <c r="QX32" s="96">
        <f t="shared" si="105"/>
        <v>51.909956456279623</v>
      </c>
      <c r="QY32" s="96">
        <f t="shared" si="232"/>
        <v>51.909950444315982</v>
      </c>
      <c r="QZ32" s="96">
        <f t="shared" si="233"/>
        <v>51.909939997030364</v>
      </c>
      <c r="RA32" s="96">
        <f t="shared" si="234"/>
        <v>51.909939997030364</v>
      </c>
      <c r="RB32" s="96">
        <f t="shared" si="235"/>
        <v>51.909950444315982</v>
      </c>
      <c r="RC32" s="96">
        <f t="shared" si="236"/>
        <v>51.909939997030364</v>
      </c>
      <c r="RD32" s="96">
        <f t="shared" si="237"/>
        <v>51.909950125799142</v>
      </c>
      <c r="RE32" s="96">
        <f t="shared" si="238"/>
        <v>51.909950125799142</v>
      </c>
      <c r="RF32" s="96">
        <f t="shared" si="239"/>
        <v>56.396002075958108</v>
      </c>
      <c r="RG32" s="96">
        <f t="shared" si="240"/>
        <v>51.909936831790112</v>
      </c>
      <c r="RH32" s="96">
        <f t="shared" si="241"/>
        <v>51.909939997030364</v>
      </c>
      <c r="RI32" s="96">
        <f t="shared" si="242"/>
        <v>51.909950125799142</v>
      </c>
      <c r="RJ32" s="96">
        <f t="shared" si="243"/>
        <v>51.909950125799142</v>
      </c>
      <c r="RK32" s="96">
        <f t="shared" si="244"/>
        <v>51.909956456279623</v>
      </c>
      <c r="RL32" s="96">
        <f t="shared" si="245"/>
        <v>51.909939997030364</v>
      </c>
      <c r="RM32" s="96">
        <f t="shared" si="246"/>
        <v>51.909950444315982</v>
      </c>
      <c r="RN32" s="96">
        <f t="shared" si="247"/>
        <v>51.909963736332188</v>
      </c>
      <c r="RO32" s="96">
        <f t="shared" si="248"/>
        <v>51.909956762979128</v>
      </c>
      <c r="RP32" s="96">
        <f t="shared" si="249"/>
        <v>51.909937464838166</v>
      </c>
      <c r="RQ32" s="96">
        <f t="shared" si="250"/>
        <v>51.909939997030364</v>
      </c>
      <c r="RR32" s="96">
        <f t="shared" si="251"/>
        <v>51.909956762979128</v>
      </c>
      <c r="RS32" s="96">
        <f t="shared" si="252"/>
        <v>51.909939997030364</v>
      </c>
      <c r="RT32" s="96">
        <f t="shared" si="226"/>
        <v>51.909950125799142</v>
      </c>
      <c r="RU32" s="96">
        <f t="shared" si="227"/>
        <v>51.909950125799142</v>
      </c>
      <c r="RV32" s="96">
        <f t="shared" si="228"/>
        <v>51.909939997030364</v>
      </c>
      <c r="RW32" s="96">
        <f t="shared" si="229"/>
        <v>51.909939997030364</v>
      </c>
      <c r="RX32" s="96">
        <f t="shared" si="230"/>
        <v>51.909939997030364</v>
      </c>
      <c r="RY32" s="96">
        <f t="shared" si="106"/>
        <v>49.653001827745726</v>
      </c>
      <c r="RZ32" s="96">
        <f t="shared" si="107"/>
        <v>49.652996077171807</v>
      </c>
      <c r="SA32" s="96">
        <f t="shared" si="108"/>
        <v>49.652986084115994</v>
      </c>
      <c r="SB32" s="96">
        <f t="shared" si="109"/>
        <v>49.652986084115994</v>
      </c>
      <c r="SC32" s="96">
        <f t="shared" si="110"/>
        <v>49.652996077171807</v>
      </c>
      <c r="SD32" s="96">
        <f t="shared" si="111"/>
        <v>49.652986084115994</v>
      </c>
      <c r="SE32" s="96">
        <f t="shared" si="112"/>
        <v>49.65299577250353</v>
      </c>
      <c r="SF32" s="96">
        <f t="shared" si="113"/>
        <v>49.65299577250353</v>
      </c>
      <c r="SG32" s="96">
        <f t="shared" si="114"/>
        <v>49.653001827745726</v>
      </c>
      <c r="SH32" s="96">
        <f t="shared" si="115"/>
        <v>49.65298305649489</v>
      </c>
      <c r="SI32" s="96">
        <f t="shared" si="116"/>
        <v>49.652986084115994</v>
      </c>
      <c r="SJ32" s="96">
        <f t="shared" si="117"/>
        <v>49.65299577250353</v>
      </c>
      <c r="SK32" s="96">
        <f t="shared" si="118"/>
        <v>49.65299577250353</v>
      </c>
      <c r="SL32" s="96">
        <f t="shared" si="119"/>
        <v>49.653001827745726</v>
      </c>
      <c r="SM32" s="96">
        <f t="shared" si="120"/>
        <v>49.652986084115994</v>
      </c>
      <c r="SN32" s="96">
        <f t="shared" si="121"/>
        <v>49.652996077171807</v>
      </c>
      <c r="SO32" s="96">
        <f t="shared" si="122"/>
        <v>49.653008791274267</v>
      </c>
      <c r="SP32" s="96">
        <f t="shared" si="123"/>
        <v>49.653002121110468</v>
      </c>
      <c r="SQ32" s="96">
        <f t="shared" si="124"/>
        <v>49.652983662019118</v>
      </c>
      <c r="SR32" s="96">
        <f t="shared" si="125"/>
        <v>49.652986084115994</v>
      </c>
      <c r="SS32" s="96">
        <f t="shared" si="126"/>
        <v>49.653002121110468</v>
      </c>
      <c r="ST32" s="96">
        <f t="shared" si="127"/>
        <v>49.652986084115994</v>
      </c>
      <c r="SU32" s="96">
        <f t="shared" si="128"/>
        <v>49.65299577250353</v>
      </c>
      <c r="SV32" s="96">
        <f t="shared" si="129"/>
        <v>49.65299577250353</v>
      </c>
      <c r="SW32" s="96">
        <f t="shared" si="130"/>
        <v>49.652986084115994</v>
      </c>
      <c r="SX32" s="96">
        <f t="shared" si="131"/>
        <v>49.652986084115994</v>
      </c>
      <c r="SY32" s="96">
        <f t="shared" si="132"/>
        <v>49.652986084115994</v>
      </c>
    </row>
    <row r="33" spans="1:519" s="112" customFormat="1" ht="15" customHeight="1" x14ac:dyDescent="0.2">
      <c r="A33" s="16" t="s">
        <v>99</v>
      </c>
      <c r="B33" s="16" t="s">
        <v>36</v>
      </c>
      <c r="C33" s="20">
        <v>100300698</v>
      </c>
      <c r="D33" s="19" t="s">
        <v>7</v>
      </c>
      <c r="E33" s="20" t="s">
        <v>172</v>
      </c>
      <c r="F33" s="157" t="s">
        <v>80</v>
      </c>
      <c r="G33" s="20">
        <v>60</v>
      </c>
      <c r="H33" s="20"/>
      <c r="I33" s="157" t="s">
        <v>115</v>
      </c>
      <c r="J33" s="20" t="s">
        <v>113</v>
      </c>
      <c r="K33" s="158" t="s">
        <v>108</v>
      </c>
      <c r="L33" s="20" t="s">
        <v>62</v>
      </c>
      <c r="M33" s="20" t="s">
        <v>35</v>
      </c>
      <c r="N33" s="156" t="s">
        <v>79</v>
      </c>
      <c r="O33" s="156" t="s">
        <v>140</v>
      </c>
      <c r="P33" s="156">
        <v>5</v>
      </c>
      <c r="Q33" s="156" t="s">
        <v>34</v>
      </c>
      <c r="R33" s="156" t="s">
        <v>23</v>
      </c>
      <c r="S33" s="159">
        <v>0</v>
      </c>
      <c r="T33" s="160">
        <v>0</v>
      </c>
      <c r="U33" s="170" t="s">
        <v>369</v>
      </c>
      <c r="V33" s="154">
        <v>0.42109999999999997</v>
      </c>
      <c r="W33" s="154">
        <v>0</v>
      </c>
      <c r="X33" s="154"/>
      <c r="Y33" s="154">
        <v>0.19</v>
      </c>
      <c r="Z33" s="154">
        <v>0.20499999999999999</v>
      </c>
      <c r="AA33" s="154">
        <v>0.2</v>
      </c>
      <c r="AB33" s="154">
        <v>0.18</v>
      </c>
      <c r="AC33" s="154">
        <v>0.20499999999999999</v>
      </c>
      <c r="AD33" s="154">
        <v>0.2</v>
      </c>
      <c r="AE33" s="154">
        <v>0.17</v>
      </c>
      <c r="AF33" s="154">
        <v>0.17</v>
      </c>
      <c r="AG33" s="154">
        <v>0.19</v>
      </c>
      <c r="AH33" s="154">
        <v>0.23</v>
      </c>
      <c r="AI33" s="154">
        <v>0.18</v>
      </c>
      <c r="AJ33" s="154">
        <v>0.17</v>
      </c>
      <c r="AK33" s="154">
        <v>0.17</v>
      </c>
      <c r="AL33" s="154">
        <v>0.19</v>
      </c>
      <c r="AM33" s="154">
        <v>0.2</v>
      </c>
      <c r="AN33" s="154">
        <v>0.20499999999999999</v>
      </c>
      <c r="AO33" s="154">
        <v>0.22500000000000001</v>
      </c>
      <c r="AP33" s="154">
        <v>0.19500000000000001</v>
      </c>
      <c r="AQ33" s="154">
        <v>0.22</v>
      </c>
      <c r="AR33" s="154">
        <v>0.2</v>
      </c>
      <c r="AS33" s="154">
        <v>0.19500000000000001</v>
      </c>
      <c r="AT33" s="154">
        <v>0.2</v>
      </c>
      <c r="AU33" s="154">
        <v>0.17</v>
      </c>
      <c r="AV33" s="154">
        <v>0.17</v>
      </c>
      <c r="AW33" s="154">
        <v>0.2</v>
      </c>
      <c r="AX33" s="154">
        <v>0.18</v>
      </c>
      <c r="AY33" s="154">
        <v>0.2</v>
      </c>
      <c r="AZ33" s="154">
        <v>0.12</v>
      </c>
      <c r="BA33" s="154">
        <v>0.12</v>
      </c>
      <c r="BB33" s="154">
        <v>0.12</v>
      </c>
      <c r="BC33" s="154">
        <v>0.12</v>
      </c>
      <c r="BD33" s="154">
        <v>0.12</v>
      </c>
      <c r="BE33" s="154">
        <v>0.12</v>
      </c>
      <c r="BF33" s="154">
        <v>0.12</v>
      </c>
      <c r="BG33" s="154">
        <v>0.12</v>
      </c>
      <c r="BH33" s="154">
        <v>0.19</v>
      </c>
      <c r="BI33" s="154">
        <v>0.12</v>
      </c>
      <c r="BJ33" s="154">
        <v>0.12</v>
      </c>
      <c r="BK33" s="154">
        <v>0.12</v>
      </c>
      <c r="BL33" s="154">
        <v>0.12</v>
      </c>
      <c r="BM33" s="154">
        <v>0.12</v>
      </c>
      <c r="BN33" s="154">
        <v>0.12</v>
      </c>
      <c r="BO33" s="154">
        <v>0.12</v>
      </c>
      <c r="BP33" s="154">
        <v>0.12</v>
      </c>
      <c r="BQ33" s="154">
        <v>0.12</v>
      </c>
      <c r="BR33" s="154">
        <v>0.12</v>
      </c>
      <c r="BS33" s="154">
        <v>0.12</v>
      </c>
      <c r="BT33" s="154">
        <v>0.12</v>
      </c>
      <c r="BU33" s="154">
        <v>0.12</v>
      </c>
      <c r="BV33" s="154">
        <v>0.12</v>
      </c>
      <c r="BW33" s="154">
        <v>0.12</v>
      </c>
      <c r="BX33" s="154">
        <v>0.12</v>
      </c>
      <c r="BY33" s="154">
        <v>0.12</v>
      </c>
      <c r="BZ33" s="154">
        <v>0.12</v>
      </c>
      <c r="CA33" s="154" t="s">
        <v>369</v>
      </c>
      <c r="CB33" s="154" t="s">
        <v>369</v>
      </c>
      <c r="CC33" s="154" t="s">
        <v>369</v>
      </c>
      <c r="CD33" s="154" t="s">
        <v>369</v>
      </c>
      <c r="CE33" s="154" t="s">
        <v>369</v>
      </c>
      <c r="CF33" s="154" t="s">
        <v>369</v>
      </c>
      <c r="CG33" s="154" t="s">
        <v>369</v>
      </c>
      <c r="CH33" s="154" t="s">
        <v>369</v>
      </c>
      <c r="CI33" s="154" t="s">
        <v>369</v>
      </c>
      <c r="CJ33" s="154" t="s">
        <v>369</v>
      </c>
      <c r="CK33" s="154" t="s">
        <v>369</v>
      </c>
      <c r="CL33" s="154" t="s">
        <v>369</v>
      </c>
      <c r="CM33" s="154" t="s">
        <v>369</v>
      </c>
      <c r="CN33" s="154" t="s">
        <v>369</v>
      </c>
      <c r="CO33" s="154" t="s">
        <v>369</v>
      </c>
      <c r="CP33" s="154" t="s">
        <v>369</v>
      </c>
      <c r="CQ33" s="154" t="s">
        <v>369</v>
      </c>
      <c r="CR33" s="154" t="s">
        <v>369</v>
      </c>
      <c r="CS33" s="154" t="s">
        <v>369</v>
      </c>
      <c r="CT33" s="154" t="s">
        <v>369</v>
      </c>
      <c r="CU33" s="154" t="s">
        <v>369</v>
      </c>
      <c r="CV33" s="154" t="s">
        <v>369</v>
      </c>
      <c r="CW33" s="154" t="s">
        <v>369</v>
      </c>
      <c r="CX33" s="154" t="s">
        <v>369</v>
      </c>
      <c r="CY33" s="154" t="s">
        <v>369</v>
      </c>
      <c r="CZ33" s="153" t="s">
        <v>369</v>
      </c>
      <c r="DA33" s="154" t="s">
        <v>369</v>
      </c>
      <c r="DB33" s="154" t="s">
        <v>369</v>
      </c>
      <c r="DC33" s="154" t="s">
        <v>369</v>
      </c>
      <c r="DD33" s="154" t="s">
        <v>369</v>
      </c>
      <c r="DE33" s="154" t="s">
        <v>369</v>
      </c>
      <c r="DF33" s="154" t="s">
        <v>369</v>
      </c>
      <c r="DG33" s="154" t="s">
        <v>369</v>
      </c>
      <c r="DH33" s="154" t="s">
        <v>369</v>
      </c>
      <c r="DI33" s="154" t="s">
        <v>369</v>
      </c>
      <c r="DJ33" s="154" t="s">
        <v>369</v>
      </c>
      <c r="DK33" s="154" t="s">
        <v>369</v>
      </c>
      <c r="DL33" s="154" t="s">
        <v>369</v>
      </c>
      <c r="DM33" s="154" t="s">
        <v>369</v>
      </c>
      <c r="DN33" s="154" t="s">
        <v>369</v>
      </c>
      <c r="DO33" s="154" t="s">
        <v>369</v>
      </c>
      <c r="DP33" s="154" t="s">
        <v>369</v>
      </c>
      <c r="DQ33" s="154" t="s">
        <v>369</v>
      </c>
      <c r="DR33" s="154" t="s">
        <v>369</v>
      </c>
      <c r="DS33" s="154" t="s">
        <v>369</v>
      </c>
      <c r="DT33" s="154" t="s">
        <v>369</v>
      </c>
      <c r="DU33" s="154" t="s">
        <v>369</v>
      </c>
      <c r="DV33" s="154" t="s">
        <v>369</v>
      </c>
      <c r="DW33" s="154" t="s">
        <v>369</v>
      </c>
      <c r="DX33" s="154" t="s">
        <v>369</v>
      </c>
      <c r="DY33" s="154" t="s">
        <v>369</v>
      </c>
      <c r="DZ33" s="154" t="s">
        <v>369</v>
      </c>
      <c r="EA33" s="154" t="s">
        <v>369</v>
      </c>
      <c r="EB33" s="154" t="s">
        <v>369</v>
      </c>
      <c r="EC33" s="154" t="str">
        <f t="shared" si="0"/>
        <v>N/A</v>
      </c>
      <c r="ED33" s="154" t="str">
        <f t="shared" si="1"/>
        <v>N/A</v>
      </c>
      <c r="EE33" s="154" t="str">
        <f t="shared" si="2"/>
        <v>N/A</v>
      </c>
      <c r="EF33" s="154" t="str">
        <f t="shared" si="3"/>
        <v>N/A</v>
      </c>
      <c r="EG33" s="154" t="str">
        <f t="shared" si="4"/>
        <v>N/A</v>
      </c>
      <c r="EH33" s="154" t="str">
        <f t="shared" si="5"/>
        <v>N/A</v>
      </c>
      <c r="EI33" s="154" t="str">
        <f t="shared" si="6"/>
        <v>N/A</v>
      </c>
      <c r="EJ33" s="154" t="str">
        <f t="shared" si="7"/>
        <v>N/A</v>
      </c>
      <c r="EK33" s="154" t="str">
        <f t="shared" si="8"/>
        <v>N/A</v>
      </c>
      <c r="EL33" s="154" t="str">
        <f t="shared" si="9"/>
        <v>N/A</v>
      </c>
      <c r="EM33" s="154" t="str">
        <f t="shared" si="10"/>
        <v>N/A</v>
      </c>
      <c r="EN33" s="154" t="str">
        <f t="shared" si="11"/>
        <v>N/A</v>
      </c>
      <c r="EO33" s="154" t="str">
        <f t="shared" si="12"/>
        <v>N/A</v>
      </c>
      <c r="EP33" s="154" t="str">
        <f t="shared" si="133"/>
        <v>N/A</v>
      </c>
      <c r="EQ33" s="154" t="str">
        <f t="shared" si="134"/>
        <v>N/A</v>
      </c>
      <c r="ER33" s="154" t="str">
        <f t="shared" si="495"/>
        <v>N/A</v>
      </c>
      <c r="ES33" s="154" t="str">
        <f t="shared" si="135"/>
        <v>N/A</v>
      </c>
      <c r="ET33" s="154" t="str">
        <f t="shared" si="136"/>
        <v>N/A</v>
      </c>
      <c r="EU33" s="154" t="str">
        <f t="shared" si="137"/>
        <v>N/A</v>
      </c>
      <c r="EV33" s="154" t="str">
        <f t="shared" si="138"/>
        <v>N/A</v>
      </c>
      <c r="EW33" s="154" t="str">
        <f t="shared" si="139"/>
        <v>N/A</v>
      </c>
      <c r="EX33" s="154" t="str">
        <f t="shared" si="140"/>
        <v>N/A</v>
      </c>
      <c r="EY33" s="154" t="str">
        <f t="shared" si="141"/>
        <v>N/A</v>
      </c>
      <c r="EZ33" s="154" t="str">
        <f t="shared" si="142"/>
        <v>N/A</v>
      </c>
      <c r="FA33" s="154" t="str">
        <f t="shared" si="143"/>
        <v>N/A</v>
      </c>
      <c r="FB33" s="154" t="str">
        <f t="shared" si="144"/>
        <v>N/A</v>
      </c>
      <c r="FC33" s="154" t="str">
        <f t="shared" si="145"/>
        <v>N/A</v>
      </c>
      <c r="FD33" s="161">
        <f t="shared" si="146"/>
        <v>7.9545454545454475E-2</v>
      </c>
      <c r="FE33" s="161">
        <f t="shared" si="147"/>
        <v>9.6590909090909061E-2</v>
      </c>
      <c r="FF33" s="161">
        <f t="shared" si="148"/>
        <v>9.0909090909090828E-2</v>
      </c>
      <c r="FG33" s="161">
        <f t="shared" si="149"/>
        <v>6.8181818181818121E-2</v>
      </c>
      <c r="FH33" s="161">
        <f t="shared" si="150"/>
        <v>9.6590909090909061E-2</v>
      </c>
      <c r="FI33" s="161">
        <f t="shared" si="151"/>
        <v>9.0909090909090828E-2</v>
      </c>
      <c r="FJ33" s="161">
        <f t="shared" si="152"/>
        <v>5.6818181818181879E-2</v>
      </c>
      <c r="FK33" s="161">
        <f t="shared" si="153"/>
        <v>5.6818181818181879E-2</v>
      </c>
      <c r="FL33" s="161">
        <f t="shared" si="154"/>
        <v>0</v>
      </c>
      <c r="FM33" s="161">
        <f t="shared" si="155"/>
        <v>0.125</v>
      </c>
      <c r="FN33" s="161">
        <f t="shared" si="156"/>
        <v>6.8181818181818121E-2</v>
      </c>
      <c r="FO33" s="161">
        <f t="shared" si="157"/>
        <v>5.6818181818181879E-2</v>
      </c>
      <c r="FP33" s="161">
        <f t="shared" si="158"/>
        <v>5.6818181818181879E-2</v>
      </c>
      <c r="FQ33" s="161">
        <f t="shared" si="159"/>
        <v>7.9545454545454475E-2</v>
      </c>
      <c r="FR33" s="161">
        <f t="shared" si="160"/>
        <v>9.0909090909090828E-2</v>
      </c>
      <c r="FS33" s="161">
        <f t="shared" si="161"/>
        <v>9.6590909090909061E-2</v>
      </c>
      <c r="FT33" s="161">
        <f t="shared" si="162"/>
        <v>0.11931818181818177</v>
      </c>
      <c r="FU33" s="161">
        <f t="shared" si="163"/>
        <v>8.5227272727272818E-2</v>
      </c>
      <c r="FV33" s="161">
        <f t="shared" si="164"/>
        <v>0.11363636363636365</v>
      </c>
      <c r="FW33" s="161">
        <f t="shared" si="165"/>
        <v>9.0909090909090828E-2</v>
      </c>
      <c r="FX33" s="161">
        <f t="shared" si="166"/>
        <v>8.5227272727272818E-2</v>
      </c>
      <c r="FY33" s="161">
        <f t="shared" si="167"/>
        <v>9.0909090909090828E-2</v>
      </c>
      <c r="FZ33" s="161">
        <f t="shared" si="168"/>
        <v>5.6818181818181879E-2</v>
      </c>
      <c r="GA33" s="161">
        <f t="shared" si="169"/>
        <v>5.6818181818181879E-2</v>
      </c>
      <c r="GB33" s="161">
        <f t="shared" si="170"/>
        <v>9.0909090909090828E-2</v>
      </c>
      <c r="GC33" s="161">
        <f t="shared" si="171"/>
        <v>6.8181818181818121E-2</v>
      </c>
      <c r="GD33" s="161">
        <f t="shared" si="172"/>
        <v>9.0909090909090828E-2</v>
      </c>
      <c r="GE33" s="96">
        <f>VLOOKUP($C33,'Preços 18%'!$B:$G,6,0)*IF($M33="Positiva",HLOOKUP(Y33,'Fatores PF'!$B$3:$P$15,MATCH("POSITIVA - POSITIVA",'Fatores PF'!$B$3:$B$15,0),0),IF($M33="Negativa",HLOOKUP(Y33,'Fatores PF'!$B$3:$P$15,MATCH("NEGATIVA - NEGATIVA",'Fatores PF'!$B$3:$B$15,0),0),IF($M33="Neutra",HLOOKUP(Y33,'Fatores PF'!$B$3:$P$15,MATCH("NEUTRA - NEUTRA",'Fatores PF'!$B$3:$B$15,0),0),"")))</f>
        <v>41.943952918974475</v>
      </c>
      <c r="GF33" s="96">
        <f>VLOOKUP($C33,'Preços 18%'!$B:$G,6,0)*IF($M33="Positiva",HLOOKUP(Z33,'Fatores PF'!$B$3:$P$15,MATCH("POSITIVA - POSITIVA",'Fatores PF'!$B$3:$B$15,0),0),IF($M33="Negativa",HLOOKUP(Z33,'Fatores PF'!$B$3:$P$15,MATCH("NEGATIVA - NEGATIVA",'Fatores PF'!$B$3:$B$15,0),0),IF($M33="Neutra",HLOOKUP(Z33,'Fatores PF'!$B$3:$P$15,MATCH("NEUTRA - NEUTRA",'Fatores PF'!$B$3:$B$15,0),0),"")))</f>
        <v>42.73534330766406</v>
      </c>
      <c r="GG33" s="96">
        <f>VLOOKUP($C33,'Preços 18%'!$B:$G,6,0)*IF($M33="Positiva",HLOOKUP(AA33,'Fatores PF'!$B$3:$P$15,MATCH("POSITIVA - POSITIVA",'Fatores PF'!$B$3:$B$15,0),0),IF($M33="Negativa",HLOOKUP(AA33,'Fatores PF'!$B$3:$P$15,MATCH("NEGATIVA - NEGATIVA",'Fatores PF'!$B$3:$B$15,0),0),IF($M33="Neutra",HLOOKUP(AA33,'Fatores PF'!$B$3:$P$15,MATCH("NEUTRA - NEUTRA",'Fatores PF'!$B$3:$B$15,0),0),"")))</f>
        <v>42.468238864922498</v>
      </c>
      <c r="GH33" s="96">
        <f>VLOOKUP($C33,'Preços 18%'!$B:$G,6,0)*IF($M33="Positiva",HLOOKUP(AB33,'Fatores PF'!$B$3:$P$15,MATCH("POSITIVA - POSITIVA",'Fatores PF'!$B$3:$B$15,0),0),IF($M33="Negativa",HLOOKUP(AB33,'Fatores PF'!$B$3:$P$15,MATCH("NEGATIVA - NEGATIVA",'Fatores PF'!$B$3:$B$15,0),0),IF($M33="Neutra",HLOOKUP(AB33,'Fatores PF'!$B$3:$P$15,MATCH("NEUTRA - NEUTRA",'Fatores PF'!$B$3:$B$15,0),0),"")))</f>
        <v>41.432428160900002</v>
      </c>
      <c r="GI33" s="96">
        <f>VLOOKUP($C33,'Preços 18%'!$B:$G,6,0)*IF($M33="Positiva",HLOOKUP(AC33,'Fatores PF'!$B$3:$P$15,MATCH("POSITIVA - POSITIVA",'Fatores PF'!$B$3:$B$15,0),0),IF($M33="Negativa",HLOOKUP(AC33,'Fatores PF'!$B$3:$P$15,MATCH("NEGATIVA - NEGATIVA",'Fatores PF'!$B$3:$B$15,0),0),IF($M33="Neutra",HLOOKUP(AC33,'Fatores PF'!$B$3:$P$15,MATCH("NEUTRA - NEUTRA",'Fatores PF'!$B$3:$B$15,0),0),"")))</f>
        <v>42.73534330766406</v>
      </c>
      <c r="GJ33" s="96">
        <f>VLOOKUP($C33,'Preços 18%'!$B:$G,6,0)*IF($M33="Positiva",HLOOKUP(AD33,'Fatores PF'!$B$3:$P$15,MATCH("POSITIVA - POSITIVA",'Fatores PF'!$B$3:$B$15,0),0),IF($M33="Negativa",HLOOKUP(AD33,'Fatores PF'!$B$3:$P$15,MATCH("NEGATIVA - NEGATIVA",'Fatores PF'!$B$3:$B$15,0),0),IF($M33="Neutra",HLOOKUP(AD33,'Fatores PF'!$B$3:$P$15,MATCH("NEUTRA - NEUTRA",'Fatores PF'!$B$3:$B$15,0),0),"")))</f>
        <v>42.468238864922498</v>
      </c>
      <c r="GK33" s="96">
        <f>VLOOKUP($C33,'Preços 18%'!$B:$G,6,0)*IF($M33="Positiva",HLOOKUP(AE33,'Fatores PF'!$B$3:$P$15,MATCH("POSITIVA - POSITIVA",'Fatores PF'!$B$3:$B$15,0),0),IF($M33="Negativa",HLOOKUP(AE33,'Fatores PF'!$B$3:$P$15,MATCH("NEGATIVA - NEGATIVA",'Fatores PF'!$B$3:$B$15,0),0),IF($M33="Neutra",HLOOKUP(AE33,'Fatores PF'!$B$3:$P$15,MATCH("NEUTRA - NEUTRA",'Fatores PF'!$B$3:$B$15,0),0),"")))</f>
        <v>40.933250266417481</v>
      </c>
      <c r="GL33" s="96">
        <f>VLOOKUP($C33,'Preços 18%'!$B:$G,6,0)*IF($M33="Positiva",HLOOKUP(AF33,'Fatores PF'!$B$3:$P$15,MATCH("POSITIVA - POSITIVA",'Fatores PF'!$B$3:$B$15,0),0),IF($M33="Negativa",HLOOKUP(AF33,'Fatores PF'!$B$3:$P$15,MATCH("NEGATIVA - NEGATIVA",'Fatores PF'!$B$3:$B$15,0),0),IF($M33="Neutra",HLOOKUP(AF33,'Fatores PF'!$B$3:$P$15,MATCH("NEUTRA - NEUTRA",'Fatores PF'!$B$3:$B$15,0),0),"")))</f>
        <v>40.933250266417481</v>
      </c>
      <c r="GM33" s="96">
        <f>VLOOKUP($C33,'Preços 18%'!$B:$G,6,0)*IF($M33="Positiva",HLOOKUP(AG33,'Fatores PF'!$B$3:$P$15,MATCH("POSITIVA - POSITIVA",'Fatores PF'!$B$3:$B$15,0),0),IF($M33="Negativa",HLOOKUP(AG33,'Fatores PF'!$B$3:$P$15,MATCH("NEGATIVA - NEGATIVA",'Fatores PF'!$B$3:$B$15,0),0),IF($M33="Neutra",HLOOKUP(AG33,'Fatores PF'!$B$3:$P$15,MATCH("NEUTRA - NEUTRA",'Fatores PF'!$B$3:$B$15,0),0),"")))</f>
        <v>41.943952918974475</v>
      </c>
      <c r="GN33" s="96">
        <f>VLOOKUP($C33,'Preços 18%'!$B:$G,6,0)*IF($M33="Positiva",HLOOKUP(AH33,'Fatores PF'!$B$3:$P$15,MATCH("POSITIVA - POSITIVA",'Fatores PF'!$B$3:$B$15,0),0),IF($M33="Negativa",HLOOKUP(AH33,'Fatores PF'!$B$3:$P$15,MATCH("NEGATIVA - NEGATIVA",'Fatores PF'!$B$3:$B$15,0),0),IF($M33="Neutra",HLOOKUP(AH33,'Fatores PF'!$B$3:$P$15,MATCH("NEUTRA - NEUTRA",'Fatores PF'!$B$3:$B$15,0),0),"")))</f>
        <v>44.122842883528044</v>
      </c>
      <c r="GO33" s="96">
        <f>VLOOKUP($C33,'Preços 18%'!$B:$G,6,0)*IF($M33="Positiva",HLOOKUP(AI33,'Fatores PF'!$B$3:$P$15,MATCH("POSITIVA - POSITIVA",'Fatores PF'!$B$3:$B$15,0),0),IF($M33="Negativa",HLOOKUP(AI33,'Fatores PF'!$B$3:$P$15,MATCH("NEGATIVA - NEGATIVA",'Fatores PF'!$B$3:$B$15,0),0),IF($M33="Neutra",HLOOKUP(AI33,'Fatores PF'!$B$3:$P$15,MATCH("NEUTRA - NEUTRA",'Fatores PF'!$B$3:$B$15,0),0),"")))</f>
        <v>41.432428160900002</v>
      </c>
      <c r="GP33" s="96">
        <f>VLOOKUP($C33,'Preços 18%'!$B:$G,6,0)*IF($M33="Positiva",HLOOKUP(AJ33,'Fatores PF'!$B$3:$P$15,MATCH("POSITIVA - POSITIVA",'Fatores PF'!$B$3:$B$15,0),0),IF($M33="Negativa",HLOOKUP(AJ33,'Fatores PF'!$B$3:$P$15,MATCH("NEGATIVA - NEGATIVA",'Fatores PF'!$B$3:$B$15,0),0),IF($M33="Neutra",HLOOKUP(AJ33,'Fatores PF'!$B$3:$P$15,MATCH("NEUTRA - NEUTRA",'Fatores PF'!$B$3:$B$15,0),0),"")))</f>
        <v>40.933250266417481</v>
      </c>
      <c r="GQ33" s="96">
        <f>VLOOKUP($C33,'Preços 18%'!$B:$G,6,0)*IF($M33="Positiva",HLOOKUP(AK33,'Fatores PF'!$B$3:$P$15,MATCH("POSITIVA - POSITIVA",'Fatores PF'!$B$3:$B$15,0),0),IF($M33="Negativa",HLOOKUP(AK33,'Fatores PF'!$B$3:$P$15,MATCH("NEGATIVA - NEGATIVA",'Fatores PF'!$B$3:$B$15,0),0),IF($M33="Neutra",HLOOKUP(AK33,'Fatores PF'!$B$3:$P$15,MATCH("NEUTRA - NEUTRA",'Fatores PF'!$B$3:$B$15,0),0),"")))</f>
        <v>40.933250266417481</v>
      </c>
      <c r="GR33" s="96">
        <f>VLOOKUP($C33,'Preços 18%'!$B:$G,6,0)*IF($M33="Positiva",HLOOKUP(AL33,'Fatores PF'!$B$3:$P$15,MATCH("POSITIVA - POSITIVA",'Fatores PF'!$B$3:$B$15,0),0),IF($M33="Negativa",HLOOKUP(AL33,'Fatores PF'!$B$3:$P$15,MATCH("NEGATIVA - NEGATIVA",'Fatores PF'!$B$3:$B$15,0),0),IF($M33="Neutra",HLOOKUP(AL33,'Fatores PF'!$B$3:$P$15,MATCH("NEUTRA - NEUTRA",'Fatores PF'!$B$3:$B$15,0),0),"")))</f>
        <v>41.943952918974475</v>
      </c>
      <c r="GS33" s="96">
        <f>VLOOKUP($C33,'Preços 18%'!$B:$G,6,0)*IF($M33="Positiva",HLOOKUP(AM33,'Fatores PF'!$B$3:$P$15,MATCH("POSITIVA - POSITIVA",'Fatores PF'!$B$3:$B$15,0),0),IF($M33="Negativa",HLOOKUP(AM33,'Fatores PF'!$B$3:$P$15,MATCH("NEGATIVA - NEGATIVA",'Fatores PF'!$B$3:$B$15,0),0),IF($M33="Neutra",HLOOKUP(AM33,'Fatores PF'!$B$3:$P$15,MATCH("NEUTRA - NEUTRA",'Fatores PF'!$B$3:$B$15,0),0),"")))</f>
        <v>42.468238864922498</v>
      </c>
      <c r="GT33" s="96">
        <f>VLOOKUP($C33,'Preços 18%'!$B:$G,6,0)*IF($M33="Positiva",HLOOKUP(AN33,'Fatores PF'!$B$3:$P$15,MATCH("POSITIVA - POSITIVA",'Fatores PF'!$B$3:$B$15,0),0),IF($M33="Negativa",HLOOKUP(AN33,'Fatores PF'!$B$3:$P$15,MATCH("NEGATIVA - NEGATIVA",'Fatores PF'!$B$3:$B$15,0),0),IF($M33="Neutra",HLOOKUP(AN33,'Fatores PF'!$B$3:$P$15,MATCH("NEUTRA - NEUTRA",'Fatores PF'!$B$3:$B$15,0),0),"")))</f>
        <v>42.73534330766406</v>
      </c>
      <c r="GU33" s="96">
        <f>VLOOKUP($C33,'Preços 18%'!$B:$G,6,0)*IF($M33="Positiva",HLOOKUP(AO33,'Fatores PF'!$B$3:$P$15,MATCH("POSITIVA - POSITIVA",'Fatores PF'!$B$3:$B$15,0),0),IF($M33="Negativa",HLOOKUP(AO33,'Fatores PF'!$B$3:$P$15,MATCH("NEGATIVA - NEGATIVA",'Fatores PF'!$B$3:$B$15,0),0),IF($M33="Neutra",HLOOKUP(AO33,'Fatores PF'!$B$3:$P$15,MATCH("NEUTRA - NEUTRA",'Fatores PF'!$B$3:$B$15,0),0),"")))</f>
        <v>43.83820210206266</v>
      </c>
      <c r="GV33" s="96">
        <f>VLOOKUP($C33,'Preços 18%'!$B:$G,6,0)*IF($M33="Positiva",HLOOKUP(AP33,'Fatores PF'!$B$3:$P$15,MATCH("POSITIVA - POSITIVA",'Fatores PF'!$B$3:$B$15,0),0),IF($M33="Negativa",HLOOKUP(AP33,'Fatores PF'!$B$3:$P$15,MATCH("NEGATIVA - NEGATIVA",'Fatores PF'!$B$3:$B$15,0),0),IF($M33="Neutra",HLOOKUP(AP33,'Fatores PF'!$B$3:$P$15,MATCH("NEUTRA - NEUTRA",'Fatores PF'!$B$3:$B$15,0),0),"")))</f>
        <v>42.204474615032801</v>
      </c>
      <c r="GW33" s="96">
        <f>VLOOKUP($C33,'Preços 18%'!$B:$G,6,0)*IF($M33="Positiva",HLOOKUP(AQ33,'Fatores PF'!$B$3:$P$15,MATCH("POSITIVA - POSITIVA",'Fatores PF'!$B$3:$B$15,0),0),IF($M33="Negativa",HLOOKUP(AQ33,'Fatores PF'!$B$3:$P$15,MATCH("NEGATIVA - NEGATIVA",'Fatores PF'!$B$3:$B$15,0),0),IF($M33="Neutra",HLOOKUP(AQ33,'Fatores PF'!$B$3:$P$15,MATCH("NEUTRA - NEUTRA",'Fatores PF'!$B$3:$B$15,0),0),"")))</f>
        <v>43.557165941847281</v>
      </c>
      <c r="GX33" s="96">
        <f>VLOOKUP($C33,'Preços 18%'!$B:$G,6,0)*IF($M33="Positiva",HLOOKUP(AR33,'Fatores PF'!$B$3:$P$15,MATCH("POSITIVA - POSITIVA",'Fatores PF'!$B$3:$B$15,0),0),IF($M33="Negativa",HLOOKUP(AR33,'Fatores PF'!$B$3:$P$15,MATCH("NEGATIVA - NEGATIVA",'Fatores PF'!$B$3:$B$15,0),0),IF($M33="Neutra",HLOOKUP(AR33,'Fatores PF'!$B$3:$P$15,MATCH("NEUTRA - NEUTRA",'Fatores PF'!$B$3:$B$15,0),0),"")))</f>
        <v>42.468238864922498</v>
      </c>
      <c r="GY33" s="96">
        <f>VLOOKUP($C33,'Preços 18%'!$B:$G,6,0)*IF($M33="Positiva",HLOOKUP(AS33,'Fatores PF'!$B$3:$P$15,MATCH("POSITIVA - POSITIVA",'Fatores PF'!$B$3:$B$15,0),0),IF($M33="Negativa",HLOOKUP(AS33,'Fatores PF'!$B$3:$P$15,MATCH("NEGATIVA - NEGATIVA",'Fatores PF'!$B$3:$B$15,0),0),IF($M33="Neutra",HLOOKUP(AS33,'Fatores PF'!$B$3:$P$15,MATCH("NEUTRA - NEUTRA",'Fatores PF'!$B$3:$B$15,0),0),"")))</f>
        <v>42.204474615032801</v>
      </c>
      <c r="GZ33" s="96">
        <f>VLOOKUP($C33,'Preços 18%'!$B:$G,6,0)*IF($M33="Positiva",HLOOKUP(AT33,'Fatores PF'!$B$3:$P$15,MATCH("POSITIVA - POSITIVA",'Fatores PF'!$B$3:$B$15,0),0),IF($M33="Negativa",HLOOKUP(AT33,'Fatores PF'!$B$3:$P$15,MATCH("NEGATIVA - NEGATIVA",'Fatores PF'!$B$3:$B$15,0),0),IF($M33="Neutra",HLOOKUP(AT33,'Fatores PF'!$B$3:$P$15,MATCH("NEUTRA - NEUTRA",'Fatores PF'!$B$3:$B$15,0),0),"")))</f>
        <v>42.468238864922498</v>
      </c>
      <c r="HA33" s="96">
        <f>VLOOKUP($C33,'Preços 18%'!$B:$G,6,0)*IF($M33="Positiva",HLOOKUP(AU33,'Fatores PF'!$B$3:$P$15,MATCH("POSITIVA - POSITIVA",'Fatores PF'!$B$3:$B$15,0),0),IF($M33="Negativa",HLOOKUP(AU33,'Fatores PF'!$B$3:$P$15,MATCH("NEGATIVA - NEGATIVA",'Fatores PF'!$B$3:$B$15,0),0),IF($M33="Neutra",HLOOKUP(AU33,'Fatores PF'!$B$3:$P$15,MATCH("NEUTRA - NEUTRA",'Fatores PF'!$B$3:$B$15,0),0),"")))</f>
        <v>40.933250266417481</v>
      </c>
      <c r="HB33" s="96">
        <f>VLOOKUP($C33,'Preços 18%'!$B:$G,6,0)*IF($M33="Positiva",HLOOKUP(AV33,'Fatores PF'!$B$3:$P$15,MATCH("POSITIVA - POSITIVA",'Fatores PF'!$B$3:$B$15,0),0),IF($M33="Negativa",HLOOKUP(AV33,'Fatores PF'!$B$3:$P$15,MATCH("NEGATIVA - NEGATIVA",'Fatores PF'!$B$3:$B$15,0),0),IF($M33="Neutra",HLOOKUP(AV33,'Fatores PF'!$B$3:$P$15,MATCH("NEUTRA - NEUTRA",'Fatores PF'!$B$3:$B$15,0),0),"")))</f>
        <v>40.933250266417481</v>
      </c>
      <c r="HC33" s="96">
        <f>VLOOKUP($C33,'Preços 18%'!$B:$G,6,0)*IF($M33="Positiva",HLOOKUP(AW33,'Fatores PF'!$B$3:$P$15,MATCH("POSITIVA - POSITIVA",'Fatores PF'!$B$3:$B$15,0),0),IF($M33="Negativa",HLOOKUP(AW33,'Fatores PF'!$B$3:$P$15,MATCH("NEGATIVA - NEGATIVA",'Fatores PF'!$B$3:$B$15,0),0),IF($M33="Neutra",HLOOKUP(AW33,'Fatores PF'!$B$3:$P$15,MATCH("NEUTRA - NEUTRA",'Fatores PF'!$B$3:$B$15,0),0),"")))</f>
        <v>42.468238864922498</v>
      </c>
      <c r="HD33" s="96">
        <f>VLOOKUP($C33,'Preços 18%'!$B:$G,6,0)*IF($M33="Positiva",HLOOKUP(AX33,'Fatores PF'!$B$3:$P$15,MATCH("POSITIVA - POSITIVA",'Fatores PF'!$B$3:$B$15,0),0),IF($M33="Negativa",HLOOKUP(AX33,'Fatores PF'!$B$3:$P$15,MATCH("NEGATIVA - NEGATIVA",'Fatores PF'!$B$3:$B$15,0),0),IF($M33="Neutra",HLOOKUP(AX33,'Fatores PF'!$B$3:$P$15,MATCH("NEUTRA - NEUTRA",'Fatores PF'!$B$3:$B$15,0),0),"")))</f>
        <v>41.432428160900002</v>
      </c>
      <c r="HE33" s="96">
        <f>VLOOKUP($C33,'Preços 18%'!$B:$G,6,0)*IF($M33="Positiva",HLOOKUP(AY33,'Fatores PF'!$B$3:$P$15,MATCH("POSITIVA - POSITIVA",'Fatores PF'!$B$3:$B$15,0),0),IF($M33="Negativa",HLOOKUP(AY33,'Fatores PF'!$B$3:$P$15,MATCH("NEGATIVA - NEGATIVA",'Fatores PF'!$B$3:$B$15,0),0),IF($M33="Neutra",HLOOKUP(AY33,'Fatores PF'!$B$3:$P$15,MATCH("NEUTRA - NEUTRA",'Fatores PF'!$B$3:$B$15,0),0),"")))</f>
        <v>42.468238864922498</v>
      </c>
      <c r="HF33" s="96">
        <f>GE33/IF($M33="Positiva",VLOOKUP(Y33,'Fatores PMC'!$B:$E,2,0),IF($M33="Negativa",VLOOKUP(Y33,'Fatores PMC'!$B:$E,3,0),IF($M33="Neutra",VLOOKUP(Y33,'Fatores PMC'!$B:$E,4,0))))</f>
        <v>57.985054314702374</v>
      </c>
      <c r="HG33" s="96">
        <f>GF33/IF($M33="Positiva",VLOOKUP(Z33,'Fatores PMC'!$B:$E,2,0),IF($M33="Negativa",VLOOKUP(Z33,'Fatores PMC'!$B:$E,3,0),IF($M33="Neutra",VLOOKUP(Z33,'Fatores PMC'!$B:$E,4,0))))</f>
        <v>59.079105101020602</v>
      </c>
      <c r="HH33" s="96">
        <f>GG33/IF($M33="Positiva",VLOOKUP(AA33,'Fatores PMC'!$B:$E,2,0),IF($M33="Negativa",VLOOKUP(AA33,'Fatores PMC'!$B:$E,3,0),IF($M33="Neutra",VLOOKUP(AA33,'Fatores PMC'!$B:$E,4,0))))</f>
        <v>58.709848878318205</v>
      </c>
      <c r="HI33" s="96">
        <f>GH33/IF($M33="Positiva",VLOOKUP(AB33,'Fatores PMC'!$B:$E,2,0),IF($M33="Negativa",VLOOKUP(AB33,'Fatores PMC'!$B:$E,3,0),IF($M33="Neutra",VLOOKUP(AB33,'Fatores PMC'!$B:$E,4,0))))</f>
        <v>57.277901344700695</v>
      </c>
      <c r="HJ33" s="96">
        <f>GI33/IF($M33="Positiva",VLOOKUP(AC33,'Fatores PMC'!$B:$E,2,0),IF($M33="Negativa",VLOOKUP(AC33,'Fatores PMC'!$B:$E,3,0),IF($M33="Neutra",VLOOKUP(AC33,'Fatores PMC'!$B:$E,4,0))))</f>
        <v>59.079105101020602</v>
      </c>
      <c r="HK33" s="96">
        <f>GJ33/IF($M33="Positiva",VLOOKUP(AD33,'Fatores PMC'!$B:$E,2,0),IF($M33="Negativa",VLOOKUP(AD33,'Fatores PMC'!$B:$E,3,0),IF($M33="Neutra",VLOOKUP(AD33,'Fatores PMC'!$B:$E,4,0))))</f>
        <v>58.709848878318205</v>
      </c>
      <c r="HL33" s="96">
        <f>GK33/IF($M33="Positiva",VLOOKUP(AE33,'Fatores PMC'!$B:$E,2,0),IF($M33="Negativa",VLOOKUP(AE33,'Fatores PMC'!$B:$E,3,0),IF($M33="Neutra",VLOOKUP(AE33,'Fatores PMC'!$B:$E,4,0))))</f>
        <v>56.587817189299741</v>
      </c>
      <c r="HM33" s="96">
        <f>GL33/IF($M33="Positiva",VLOOKUP(AF33,'Fatores PMC'!$B:$E,2,0),IF($M33="Negativa",VLOOKUP(AF33,'Fatores PMC'!$B:$E,3,0),IF($M33="Neutra",VLOOKUP(AF33,'Fatores PMC'!$B:$E,4,0))))</f>
        <v>56.587817189299741</v>
      </c>
      <c r="HN33" s="96">
        <f>GM33/IF($M33="Positiva",VLOOKUP(AG33,'Fatores PMC'!$B:$E,2,0),IF($M33="Negativa",VLOOKUP(AG33,'Fatores PMC'!$B:$E,3,0),IF($M33="Neutra",VLOOKUP(AG33,'Fatores PMC'!$B:$E,4,0))))</f>
        <v>57.985054314702374</v>
      </c>
      <c r="HO33" s="96">
        <f>GN33/IF($M33="Positiva",VLOOKUP(AH33,'Fatores PMC'!$B:$E,2,0),IF($M33="Negativa",VLOOKUP(AH33,'Fatores PMC'!$B:$E,3,0),IF($M33="Neutra",VLOOKUP(AH33,'Fatores PMC'!$B:$E,4,0))))</f>
        <v>60.997241868518834</v>
      </c>
      <c r="HP33" s="96">
        <f>GO33/IF($M33="Positiva",VLOOKUP(AI33,'Fatores PMC'!$B:$E,2,0),IF($M33="Negativa",VLOOKUP(AI33,'Fatores PMC'!$B:$E,3,0),IF($M33="Neutra",VLOOKUP(AI33,'Fatores PMC'!$B:$E,4,0))))</f>
        <v>57.277901344700695</v>
      </c>
      <c r="HQ33" s="96">
        <f>GP33/IF($M33="Positiva",VLOOKUP(AJ33,'Fatores PMC'!$B:$E,2,0),IF($M33="Negativa",VLOOKUP(AJ33,'Fatores PMC'!$B:$E,3,0),IF($M33="Neutra",VLOOKUP(AJ33,'Fatores PMC'!$B:$E,4,0))))</f>
        <v>56.587817189299741</v>
      </c>
      <c r="HR33" s="96">
        <f>GQ33/IF($M33="Positiva",VLOOKUP(AK33,'Fatores PMC'!$B:$E,2,0),IF($M33="Negativa",VLOOKUP(AK33,'Fatores PMC'!$B:$E,3,0),IF($M33="Neutra",VLOOKUP(AK33,'Fatores PMC'!$B:$E,4,0))))</f>
        <v>56.587817189299741</v>
      </c>
      <c r="HS33" s="96">
        <f>GR33/IF($M33="Positiva",VLOOKUP(AL33,'Fatores PMC'!$B:$E,2,0),IF($M33="Negativa",VLOOKUP(AL33,'Fatores PMC'!$B:$E,3,0),IF($M33="Neutra",VLOOKUP(AL33,'Fatores PMC'!$B:$E,4,0))))</f>
        <v>57.985054314702374</v>
      </c>
      <c r="HT33" s="96">
        <f>GS33/IF($M33="Positiva",VLOOKUP(AM33,'Fatores PMC'!$B:$E,2,0),IF($M33="Negativa",VLOOKUP(AM33,'Fatores PMC'!$B:$E,3,0),IF($M33="Neutra",VLOOKUP(AM33,'Fatores PMC'!$B:$E,4,0))))</f>
        <v>58.709848878318205</v>
      </c>
      <c r="HU33" s="96">
        <f>GT33/IF($M33="Positiva",VLOOKUP(AN33,'Fatores PMC'!$B:$E,2,0),IF($M33="Negativa",VLOOKUP(AN33,'Fatores PMC'!$B:$E,3,0),IF($M33="Neutra",VLOOKUP(AN33,'Fatores PMC'!$B:$E,4,0))))</f>
        <v>59.079105101020602</v>
      </c>
      <c r="HV33" s="96">
        <f>GU33/IF($M33="Positiva",VLOOKUP(AO33,'Fatores PMC'!$B:$E,2,0),IF($M33="Negativa",VLOOKUP(AO33,'Fatores PMC'!$B:$E,3,0),IF($M33="Neutra",VLOOKUP(AO33,'Fatores PMC'!$B:$E,4,0))))</f>
        <v>60.603742686280739</v>
      </c>
      <c r="HW33" s="96">
        <f>GV33/IF($M33="Positiva",VLOOKUP(AP33,'Fatores PMC'!$B:$E,2,0),IF($M33="Negativa",VLOOKUP(AP33,'Fatores PMC'!$B:$E,3,0),IF($M33="Neutra",VLOOKUP(AP33,'Fatores PMC'!$B:$E,4,0))))</f>
        <v>58.345210276284774</v>
      </c>
      <c r="HX33" s="96">
        <f>GW33/IF($M33="Positiva",VLOOKUP(AQ33,'Fatores PMC'!$B:$E,2,0),IF($M33="Negativa",VLOOKUP(AQ33,'Fatores PMC'!$B:$E,3,0),IF($M33="Neutra",VLOOKUP(AQ33,'Fatores PMC'!$B:$E,4,0))))</f>
        <v>60.21522668145964</v>
      </c>
      <c r="HY33" s="96">
        <f>GX33/IF($M33="Positiva",VLOOKUP(AR33,'Fatores PMC'!$B:$E,2,0),IF($M33="Negativa",VLOOKUP(AR33,'Fatores PMC'!$B:$E,3,0),IF($M33="Neutra",VLOOKUP(AR33,'Fatores PMC'!$B:$E,4,0))))</f>
        <v>58.709848878318205</v>
      </c>
      <c r="HZ33" s="96">
        <f>GY33/IF($M33="Positiva",VLOOKUP(AS33,'Fatores PMC'!$B:$E,2,0),IF($M33="Negativa",VLOOKUP(AS33,'Fatores PMC'!$B:$E,3,0),IF($M33="Neutra",VLOOKUP(AS33,'Fatores PMC'!$B:$E,4,0))))</f>
        <v>58.345210276284774</v>
      </c>
      <c r="IA33" s="96">
        <f>GZ33/IF($M33="Positiva",VLOOKUP(AT33,'Fatores PMC'!$B:$E,2,0),IF($M33="Negativa",VLOOKUP(AT33,'Fatores PMC'!$B:$E,3,0),IF($M33="Neutra",VLOOKUP(AT33,'Fatores PMC'!$B:$E,4,0))))</f>
        <v>58.709848878318205</v>
      </c>
      <c r="IB33" s="96">
        <f>HA33/IF($M33="Positiva",VLOOKUP(AU33,'Fatores PMC'!$B:$E,2,0),IF($M33="Negativa",VLOOKUP(AU33,'Fatores PMC'!$B:$E,3,0),IF($M33="Neutra",VLOOKUP(AU33,'Fatores PMC'!$B:$E,4,0))))</f>
        <v>56.587817189299741</v>
      </c>
      <c r="IC33" s="96">
        <f>HB33/IF($M33="Positiva",VLOOKUP(AV33,'Fatores PMC'!$B:$E,2,0),IF($M33="Negativa",VLOOKUP(AV33,'Fatores PMC'!$B:$E,3,0),IF($M33="Neutra",VLOOKUP(AV33,'Fatores PMC'!$B:$E,4,0))))</f>
        <v>56.587817189299741</v>
      </c>
      <c r="ID33" s="96">
        <f>HC33/IF($M33="Positiva",VLOOKUP(AW33,'Fatores PMC'!$B:$E,2,0),IF($M33="Negativa",VLOOKUP(AW33,'Fatores PMC'!$B:$E,3,0),IF($M33="Neutra",VLOOKUP(AW33,'Fatores PMC'!$B:$E,4,0))))</f>
        <v>58.709848878318205</v>
      </c>
      <c r="IE33" s="96">
        <f>HD33/IF($M33="Positiva",VLOOKUP(AX33,'Fatores PMC'!$B:$E,2,0),IF($M33="Negativa",VLOOKUP(AX33,'Fatores PMC'!$B:$E,3,0),IF($M33="Neutra",VLOOKUP(AX33,'Fatores PMC'!$B:$E,4,0))))</f>
        <v>57.277901344700695</v>
      </c>
      <c r="IF33" s="96">
        <f>HE33/IF($M33="Positiva",VLOOKUP(AY33,'Fatores PMC'!$B:$E,2,0),IF($M33="Negativa",VLOOKUP(AY33,'Fatores PMC'!$B:$E,3,0),IF($M33="Neutra",VLOOKUP(AY33,'Fatores PMC'!$B:$E,4,0))))</f>
        <v>58.709848878318205</v>
      </c>
      <c r="IG33" s="161">
        <f t="shared" si="100"/>
        <v>5.6818181818181879E-2</v>
      </c>
      <c r="IH33" s="161">
        <f t="shared" si="100"/>
        <v>6.8181818181818121E-2</v>
      </c>
      <c r="II33" s="161">
        <f t="shared" si="100"/>
        <v>7.9545454545454475E-2</v>
      </c>
      <c r="IJ33" s="161">
        <f t="shared" si="100"/>
        <v>8.5227272727272818E-2</v>
      </c>
      <c r="IK33" s="161">
        <f t="shared" si="100"/>
        <v>9.0909090909090828E-2</v>
      </c>
      <c r="IL33" s="161">
        <f t="shared" si="100"/>
        <v>9.6590909090909061E-2</v>
      </c>
      <c r="IM33" s="161">
        <f t="shared" si="100"/>
        <v>0.11363636363636365</v>
      </c>
      <c r="IN33" s="161">
        <f t="shared" si="100"/>
        <v>0.11931818181818177</v>
      </c>
      <c r="IO33" s="161">
        <f t="shared" si="100"/>
        <v>0.125</v>
      </c>
      <c r="IP33" s="161">
        <f t="shared" si="101"/>
        <v>0</v>
      </c>
      <c r="IQ33" s="161">
        <f t="shared" si="102"/>
        <v>6.8181818181818121E-2</v>
      </c>
      <c r="IR33" s="161">
        <f t="shared" si="103"/>
        <v>6.8181818181818121E-2</v>
      </c>
      <c r="IS33" s="161">
        <f t="shared" si="100"/>
        <v>6.8181818181818121E-2</v>
      </c>
      <c r="IT33" s="161">
        <f t="shared" si="100"/>
        <v>7.9545454545454475E-2</v>
      </c>
      <c r="IU33" s="161">
        <f t="shared" si="100"/>
        <v>8.5227272727272818E-2</v>
      </c>
      <c r="IV33" s="161">
        <f t="shared" si="100"/>
        <v>9.0909090909090828E-2</v>
      </c>
      <c r="IW33" s="97">
        <f>VLOOKUP($C33,'Preços 18%'!$B:$G,6,0)*IF($M33="Positiva",HLOOKUP(IW$5,'Fatores PF'!$B$3:$P$15,MATCH("POSITIVA - POSITIVA",'Fatores PF'!$B$3:$B$15,0),0),IF($M33="Negativa",HLOOKUP(IW$5,'Fatores PF'!$B$3:$P$15,MATCH("NEGATIVA - NEGATIVA",'Fatores PF'!$B$3:$B$15,0),0),IF($M33="Neutra",HLOOKUP(IW$5,'Fatores PF'!$B$3:$P$15,MATCH("NEUTRA - NEUTRA",'Fatores PF'!$B$3:$B$15,0),0),"")))</f>
        <v>33.974591091938002</v>
      </c>
      <c r="IX33" s="97">
        <f>VLOOKUP($C33,'Preços 18%'!$B:$G,6,0)*IF($M33="Positiva",HLOOKUP(IX$5,'Fatores PF'!$B$3:$P$15,MATCH("POSITIVA - POSITIVA",'Fatores PF'!$B$3:$B$15,0),0),IF($M33="Negativa",HLOOKUP(IX$5,'Fatores PF'!$B$3:$P$15,MATCH("NEGATIVA - NEGATIVA",'Fatores PF'!$B$3:$B$15,0),0),IF($M33="Neutra",HLOOKUP(IX$5,'Fatores PF'!$B$3:$P$15,MATCH("NEUTRA - NEUTRA",'Fatores PF'!$B$3:$B$15,0),0),"")))</f>
        <v>38.607482344033521</v>
      </c>
      <c r="IY33" s="97">
        <f>VLOOKUP($C33,'Preços 18%'!$B:$G,6,0)*IF($M33="Positiva",HLOOKUP(IY$5,'Fatores PF'!$B$3:$P$15,MATCH("POSITIVA - POSITIVA",'Fatores PF'!$B$3:$B$15,0),0),IF($M33="Negativa",HLOOKUP(IY$5,'Fatores PF'!$B$3:$P$15,MATCH("NEGATIVA - NEGATIVA",'Fatores PF'!$B$3:$B$15,0),0),IF($M33="Neutra",HLOOKUP(IY$5,'Fatores PF'!$B$3:$P$15,MATCH("NEUTRA - NEUTRA",'Fatores PF'!$B$3:$B$15,0),0),"")))</f>
        <v>40.933250266417481</v>
      </c>
      <c r="IZ33" s="97">
        <f>VLOOKUP($C33,'Preços 18%'!$B:$G,6,0)*IF($M33="Positiva",HLOOKUP(IZ$5,'Fatores PF'!$B$3:$P$15,MATCH("POSITIVA - POSITIVA",'Fatores PF'!$B$3:$B$15,0),0),IF($M33="Negativa",HLOOKUP(IZ$5,'Fatores PF'!$B$3:$P$15,MATCH("NEGATIVA - NEGATIVA",'Fatores PF'!$B$3:$B$15,0),0),IF($M33="Neutra",HLOOKUP(IZ$5,'Fatores PF'!$B$3:$P$15,MATCH("NEUTRA - NEUTRA",'Fatores PF'!$B$3:$B$15,0),0),"")))</f>
        <v>41.181306213816789</v>
      </c>
      <c r="JA33" s="97">
        <f>VLOOKUP($C33,'Preços 18%'!$B:$G,6,0)*IF($M33="Positiva",HLOOKUP(JA$5,'Fatores PF'!$B$3:$P$15,MATCH("POSITIVA - POSITIVA",'Fatores PF'!$B$3:$B$15,0),0),IF($M33="Negativa",HLOOKUP(JA$5,'Fatores PF'!$B$3:$P$15,MATCH("NEGATIVA - NEGATIVA",'Fatores PF'!$B$3:$B$15,0),0),IF($M33="Neutra",HLOOKUP(JA$5,'Fatores PF'!$B$3:$P$15,MATCH("NEUTRA - NEUTRA",'Fatores PF'!$B$3:$B$15,0),0),"")))</f>
        <v>41.432428160900002</v>
      </c>
      <c r="JB33" s="97">
        <f>VLOOKUP($C33,'Preços 18%'!$B:$G,6,0)*IF($M33="Positiva",HLOOKUP(JB$5,'Fatores PF'!$B$3:$P$15,MATCH("POSITIVA - POSITIVA",'Fatores PF'!$B$3:$B$15,0),0),IF($M33="Negativa",HLOOKUP(JB$5,'Fatores PF'!$B$3:$P$15,MATCH("NEGATIVA - NEGATIVA",'Fatores PF'!$B$3:$B$15,0),0),IF($M33="Neutra",HLOOKUP(JB$5,'Fatores PF'!$B$3:$P$15,MATCH("NEUTRA - NEUTRA",'Fatores PF'!$B$3:$B$15,0),0),"")))</f>
        <v>41.943952918974475</v>
      </c>
      <c r="JC33" s="97">
        <f>VLOOKUP($C33,'Preços 18%'!$B:$G,6,0)*IF($M33="Positiva",HLOOKUP(JC$5,'Fatores PF'!$B$3:$P$15,MATCH("POSITIVA - POSITIVA",'Fatores PF'!$B$3:$B$15,0),0),IF($M33="Negativa",HLOOKUP(JC$5,'Fatores PF'!$B$3:$P$15,MATCH("NEGATIVA - NEGATIVA",'Fatores PF'!$B$3:$B$15,0),0),IF($M33="Neutra",HLOOKUP(JC$5,'Fatores PF'!$B$3:$P$15,MATCH("NEUTRA - NEUTRA",'Fatores PF'!$B$3:$B$15,0),0),"")))</f>
        <v>42.204474615032801</v>
      </c>
      <c r="JD33" s="97">
        <f>VLOOKUP($C33,'Preços 18%'!$B:$G,6,0)*IF($M33="Positiva",HLOOKUP(JD$5,'Fatores PF'!$B$3:$P$15,MATCH("POSITIVA - POSITIVA",'Fatores PF'!$B$3:$B$15,0),0),IF($M33="Negativa",HLOOKUP(JD$5,'Fatores PF'!$B$3:$P$15,MATCH("NEGATIVA - NEGATIVA",'Fatores PF'!$B$3:$B$15,0),0),IF($M33="Neutra",HLOOKUP(JD$5,'Fatores PF'!$B$3:$P$15,MATCH("NEUTRA - NEUTRA",'Fatores PF'!$B$3:$B$15,0),0),"")))</f>
        <v>42.468238864922498</v>
      </c>
      <c r="JE33" s="97">
        <f>VLOOKUP($C33,'Preços 18%'!$B:$G,6,0)*IF($M33="Positiva",HLOOKUP(JE$5,'Fatores PF'!$B$3:$P$15,MATCH("POSITIVA - POSITIVA",'Fatores PF'!$B$3:$B$15,0),0),IF($M33="Negativa",HLOOKUP(JE$5,'Fatores PF'!$B$3:$P$15,MATCH("NEGATIVA - NEGATIVA",'Fatores PF'!$B$3:$B$15,0),0),IF($M33="Neutra",HLOOKUP(JE$5,'Fatores PF'!$B$3:$P$15,MATCH("NEUTRA - NEUTRA",'Fatores PF'!$B$3:$B$15,0),0),"")))</f>
        <v>42.73534330766406</v>
      </c>
      <c r="JF33" s="97">
        <f>VLOOKUP($C33,'Preços 18%'!$B:$G,6,0)*IF($M33="Positiva",HLOOKUP(JF$5,'Fatores PF'!$B$3:$P$15,MATCH("POSITIVA - POSITIVA",'Fatores PF'!$B$3:$B$15,0),0),IF($M33="Negativa",HLOOKUP(JF$5,'Fatores PF'!$B$3:$P$15,MATCH("NEGATIVA - NEGATIVA",'Fatores PF'!$B$3:$B$15,0),0),IF($M33="Neutra",HLOOKUP(JF$5,'Fatores PF'!$B$3:$P$15,MATCH("NEUTRA - NEUTRA",'Fatores PF'!$B$3:$B$15,0),0),"")))</f>
        <v>43.005824620310186</v>
      </c>
      <c r="JG33" s="97">
        <f>VLOOKUP($C33,'Preços 18%'!$B:$G,6,0)*IF($M33="Positiva",HLOOKUP(JG$5,'Fatores PF'!$B$3:$P$15,MATCH("POSITIVA - POSITIVA",'Fatores PF'!$B$3:$B$15,0),0),IF($M33="Negativa",HLOOKUP(JG$5,'Fatores PF'!$B$3:$P$15,MATCH("NEGATIVA - NEGATIVA",'Fatores PF'!$B$3:$B$15,0),0),IF($M33="Neutra",HLOOKUP(JG$5,'Fatores PF'!$B$3:$P$15,MATCH("NEUTRA - NEUTRA",'Fatores PF'!$B$3:$B$15,0),0),"")))</f>
        <v>43.557165941847281</v>
      </c>
      <c r="JH33" s="97">
        <f>VLOOKUP($C33,'Preços 18%'!$B:$G,6,0)*IF($M33="Positiva",HLOOKUP(JH$5,'Fatores PF'!$B$3:$P$15,MATCH("POSITIVA - POSITIVA",'Fatores PF'!$B$3:$B$15,0),0),IF($M33="Negativa",HLOOKUP(JH$5,'Fatores PF'!$B$3:$P$15,MATCH("NEGATIVA - NEGATIVA",'Fatores PF'!$B$3:$B$15,0),0),IF($M33="Neutra",HLOOKUP(JH$5,'Fatores PF'!$B$3:$P$15,MATCH("NEUTRA - NEUTRA",'Fatores PF'!$B$3:$B$15,0),0),"")))</f>
        <v>43.83820210206266</v>
      </c>
      <c r="JI33" s="97">
        <f>VLOOKUP($C33,'Preços 18%'!$B:$G,6,0)*IF($M33="Positiva",HLOOKUP(JI$5,'Fatores PF'!$B$3:$P$15,MATCH("POSITIVA - POSITIVA",'Fatores PF'!$B$3:$B$15,0),0),IF($M33="Negativa",HLOOKUP(JI$5,'Fatores PF'!$B$3:$P$15,MATCH("NEGATIVA - NEGATIVA",'Fatores PF'!$B$3:$B$15,0),0),IF($M33="Neutra",HLOOKUP(JI$5,'Fatores PF'!$B$3:$P$15,MATCH("NEUTRA - NEUTRA",'Fatores PF'!$B$3:$B$15,0),0),"")))</f>
        <v>44.122842883528044</v>
      </c>
      <c r="JJ33" s="97">
        <f>VLOOKUP($C33,'Preços 18%'!$B:$G,6,0)*IF($M33="Positiva",HLOOKUP(JJ$5,'Fatores PF'!$B$3:$P$15,MATCH("POSITIVA - POSITIVA",'Fatores PF'!$B$3:$B$15,0),0),IF($M33="Negativa",HLOOKUP(JJ$5,'Fatores PF'!$B$3:$P$15,MATCH("NEGATIVA - POSITIVA",'Fatores PF'!$B$3:$B$15,0),0),IF($M33="Neutra",HLOOKUP(JJ$5,'Fatores PF'!$B$3:$P$15,MATCH("NEUTRA - POSITIVA",'Fatores PF'!$B$3:$B$15,0),0),"")))</f>
        <v>38.607482344033521</v>
      </c>
      <c r="JK33" s="97">
        <f>VLOOKUP($C33,'Preços 18%'!$B:$G,6,0)*IF($M33="Positiva",HLOOKUP(JK$5,'Fatores PF'!$B$3:$P$15,MATCH("POSITIVA - POSITIVA",'Fatores PF'!$B$3:$B$15,0),0),IF($M33="Negativa",HLOOKUP(JK$5,'Fatores PF'!$B$3:$P$15,MATCH("NEGATIVA - POSITIVA",'Fatores PF'!$B$3:$B$15,0),0),IF($M33="Neutra",HLOOKUP(JK$5,'Fatores PF'!$B$3:$P$15,MATCH("NEUTRA - POSITIVA",'Fatores PF'!$B$3:$B$15,0),0),"")))</f>
        <v>40.933250266417481</v>
      </c>
      <c r="JL33" s="97">
        <f>VLOOKUP($C33,'Preços 18%'!$B:$G,6,0)*IF($M33="Positiva",HLOOKUP(JL$5,'Fatores PF'!$B$3:$P$15,MATCH("POSITIVA - POSITIVA",'Fatores PF'!$B$3:$B$15,0),0),IF($M33="Negativa",HLOOKUP(JL$5,'Fatores PF'!$B$3:$P$15,MATCH("NEGATIVA - POSITIVA",'Fatores PF'!$B$3:$B$15,0),0),IF($M33="Neutra",HLOOKUP(JL$5,'Fatores PF'!$B$3:$P$15,MATCH("NEUTRA - POSITIVA",'Fatores PF'!$B$3:$B$15,0),0),"")))</f>
        <v>41.181306213816789</v>
      </c>
      <c r="JM33" s="97">
        <f>VLOOKUP($C33,'Preços 18%'!$B:$G,6,0)*IF($M33="Positiva",HLOOKUP(JM$5,'Fatores PF'!$B$3:$P$15,MATCH("POSITIVA - POSITIVA",'Fatores PF'!$B$3:$B$15,0),0),IF($M33="Negativa",HLOOKUP(JM$5,'Fatores PF'!$B$3:$P$15,MATCH("NEGATIVA - POSITIVA",'Fatores PF'!$B$3:$B$15,0),0),IF($M33="Neutra",HLOOKUP(JM$5,'Fatores PF'!$B$3:$P$15,MATCH("NEUTRA - POSITIVA",'Fatores PF'!$B$3:$B$15,0),0),"")))</f>
        <v>41.432428160900002</v>
      </c>
      <c r="JN33" s="97">
        <f>VLOOKUP($C33,'Preços 18%'!$B:$G,6,0)*IF($M33="Positiva",HLOOKUP(JN$5,'Fatores PF'!$B$3:$P$15,MATCH("POSITIVA - POSITIVA",'Fatores PF'!$B$3:$B$15,0),0),IF($M33="Negativa",HLOOKUP(JN$5,'Fatores PF'!$B$3:$P$15,MATCH("NEGATIVA - POSITIVA",'Fatores PF'!$B$3:$B$15,0),0),IF($M33="Neutra",HLOOKUP(JN$5,'Fatores PF'!$B$3:$P$15,MATCH("NEUTRA - POSITIVA",'Fatores PF'!$B$3:$B$15,0),0),"")))</f>
        <v>41.943952918974475</v>
      </c>
      <c r="JO33" s="97">
        <f>VLOOKUP($C33,'Preços 18%'!$B:$G,6,0)*IF($M33="Positiva",HLOOKUP(JO$5,'Fatores PF'!$B$3:$P$15,MATCH("POSITIVA - POSITIVA",'Fatores PF'!$B$3:$B$15,0),0),IF($M33="Negativa",HLOOKUP(JO$5,'Fatores PF'!$B$3:$P$15,MATCH("NEGATIVA - POSITIVA",'Fatores PF'!$B$3:$B$15,0),0),IF($M33="Neutra",HLOOKUP(JO$5,'Fatores PF'!$B$3:$P$15,MATCH("NEUTRA - POSITIVA",'Fatores PF'!$B$3:$B$15,0),0),"")))</f>
        <v>42.204474615032801</v>
      </c>
      <c r="JP33" s="97">
        <f>VLOOKUP($C33,'Preços 18%'!$B:$G,6,0)*IF($M33="Positiva",HLOOKUP(JP$5,'Fatores PF'!$B$3:$P$15,MATCH("POSITIVA - POSITIVA",'Fatores PF'!$B$3:$B$15,0),0),IF($M33="Negativa",HLOOKUP(JP$5,'Fatores PF'!$B$3:$P$15,MATCH("NEGATIVA - POSITIVA",'Fatores PF'!$B$3:$B$15,0),0),IF($M33="Neutra",HLOOKUP(JP$5,'Fatores PF'!$B$3:$P$15,MATCH("NEUTRA - POSITIVA",'Fatores PF'!$B$3:$B$15,0),0),"")))</f>
        <v>42.468238864922498</v>
      </c>
      <c r="JQ33" s="97">
        <f>VLOOKUP($C33,'Preços 18%'!$B:$G,6,0)*IF($M33="Positiva",HLOOKUP(JQ$5,'Fatores PF'!$B$3:$P$15,MATCH("POSITIVA - POSITIVA",'Fatores PF'!$B$3:$B$15,0),0),IF($M33="Negativa",HLOOKUP(JQ$5,'Fatores PF'!$B$3:$P$15,MATCH("NEGATIVA - POSITIVA",'Fatores PF'!$B$3:$B$15,0),0),IF($M33="Neutra",HLOOKUP(JQ$5,'Fatores PF'!$B$3:$P$15,MATCH("NEUTRA - POSITIVA",'Fatores PF'!$B$3:$B$15,0),0),"")))</f>
        <v>43.005824620310186</v>
      </c>
      <c r="JR33" s="97">
        <f>VLOOKUP($C33,'Preços 18%'!$B:$G,6,0)*IF($M33="Positiva",HLOOKUP(JR$5,'Fatores PF'!$B$3:$P$15,MATCH("POSITIVA - POSITIVA",'Fatores PF'!$B$3:$B$15,0),0),IF($M33="Negativa",HLOOKUP(JR$5,'Fatores PF'!$B$3:$P$15,MATCH("NEGATIVA - POSITIVA",'Fatores PF'!$B$3:$B$15,0),0),IF($M33="Neutra",HLOOKUP(JR$5,'Fatores PF'!$B$3:$P$15,MATCH("NEUTRA - POSITIVA",'Fatores PF'!$B$3:$B$15,0),0),"")))</f>
        <v>43.557165941847281</v>
      </c>
      <c r="JS33" s="96">
        <f>IW33/IF($M33="Positiva",VLOOKUP(JS$5,'Fatores PMC'!$B:$E,2,0),IF($M33="Negativa",VLOOKUP(JS$5,'Fatores PMC'!$B:$E,3,0),IF($M33="Neutra",VLOOKUP(Y33,'Fatores PMC'!$B:$E,4,0))))</f>
        <v>46.967879102654571</v>
      </c>
      <c r="JT33" s="96">
        <f>IX33/IF($M33="Positiva",VLOOKUP(JT$5,'Fatores PMC'!$B:$E,2,0),IF($M33="Negativa",VLOOKUP(JT$5,'Fatores PMC'!$B:$E,3,0),IF($M33="Neutra",VLOOKUP(Z33,'Fatores PMC'!$B:$E,4,0))))</f>
        <v>53.372579475216313</v>
      </c>
      <c r="JU33" s="96">
        <f>IY33/IF($M33="Positiva",VLOOKUP(JU$5,'Fatores PMC'!$B:$E,2,0),IF($M33="Negativa",VLOOKUP(JU$5,'Fatores PMC'!$B:$E,3,0),IF($M33="Neutra",VLOOKUP(AA33,'Fatores PMC'!$B:$E,4,0))))</f>
        <v>56.587817189299741</v>
      </c>
      <c r="JV33" s="96">
        <f>IZ33/IF($M33="Positiva",VLOOKUP(JV$5,'Fatores PMC'!$B:$E,2,0),IF($M33="Negativa",VLOOKUP(JV$5,'Fatores PMC'!$B:$E,3,0),IF($M33="Neutra",VLOOKUP(AB33,'Fatores PMC'!$B:$E,4,0))))</f>
        <v>56.930739984650465</v>
      </c>
      <c r="JW33" s="96">
        <f>JA33/IF($M33="Positiva",VLOOKUP(JW$5,'Fatores PMC'!$B:$E,2,0),IF($M33="Negativa",VLOOKUP(JW$5,'Fatores PMC'!$B:$E,3,0),IF($M33="Neutra",VLOOKUP(AC33,'Fatores PMC'!$B:$E,4,0))))</f>
        <v>57.277901344700695</v>
      </c>
      <c r="JX33" s="96">
        <f>JB33/IF($M33="Positiva",VLOOKUP(JX$5,'Fatores PMC'!$B:$E,2,0),IF($M33="Negativa",VLOOKUP(JX$5,'Fatores PMC'!$B:$E,3,0),IF($M33="Neutra",VLOOKUP(AD33,'Fatores PMC'!$B:$E,4,0))))</f>
        <v>57.985054314702374</v>
      </c>
      <c r="JY33" s="96">
        <f>JC33/IF($M33="Positiva",VLOOKUP(JY$5,'Fatores PMC'!$B:$E,2,0),IF($M33="Negativa",VLOOKUP(JY$5,'Fatores PMC'!$B:$E,3,0),IF($M33="Neutra",VLOOKUP(AE33,'Fatores PMC'!$B:$E,4,0))))</f>
        <v>58.345210276284774</v>
      </c>
      <c r="JZ33" s="96">
        <f>JD33/IF($M33="Positiva",VLOOKUP(JZ$5,'Fatores PMC'!$B:$E,2,0),IF($M33="Negativa",VLOOKUP(JZ$5,'Fatores PMC'!$B:$E,3,0),IF($M33="Neutra",VLOOKUP(AF33,'Fatores PMC'!$B:$E,4,0))))</f>
        <v>58.709848878318205</v>
      </c>
      <c r="KA33" s="96">
        <f>JE33/IF($M33="Positiva",VLOOKUP(KA$5,'Fatores PMC'!$B:$E,2,0),IF($M33="Negativa",VLOOKUP(KA$5,'Fatores PMC'!$B:$E,3,0),IF($M33="Neutra",VLOOKUP(AG33,'Fatores PMC'!$B:$E,4,0))))</f>
        <v>59.079105101020602</v>
      </c>
      <c r="KB33" s="96">
        <f>JF33/IF($M33="Positiva",VLOOKUP(KB$5,'Fatores PMC'!$B:$E,2,0),IF($M33="Negativa",VLOOKUP(KB$5,'Fatores PMC'!$B:$E,3,0),IF($M33="Neutra",VLOOKUP(AH33,'Fatores PMC'!$B:$E,4,0))))</f>
        <v>59.453029648265712</v>
      </c>
      <c r="KC33" s="96">
        <f>JG33/IF($M33="Positiva",VLOOKUP(KC$5,'Fatores PMC'!$B:$E,2,0),IF($M33="Negativa",VLOOKUP(KC$5,'Fatores PMC'!$B:$E,3,0),IF($M33="Neutra",VLOOKUP(AI33,'Fatores PMC'!$B:$E,4,0))))</f>
        <v>60.21522668145964</v>
      </c>
      <c r="KD33" s="96">
        <f>JH33/IF($M33="Positiva",VLOOKUP(KD$5,'Fatores PMC'!$B:$E,2,0),IF($M33="Negativa",VLOOKUP(KD$5,'Fatores PMC'!$B:$E,3,0),IF($M33="Neutra",VLOOKUP(AJ33,'Fatores PMC'!$B:$E,4,0))))</f>
        <v>60.603742686280739</v>
      </c>
      <c r="KE33" s="96">
        <f>JI33/IF($M33="Positiva",VLOOKUP(KE$5,'Fatores PMC'!$B:$E,2,0),IF($M33="Negativa",VLOOKUP(KE$5,'Fatores PMC'!$B:$E,3,0),IF($M33="Neutra",VLOOKUP(AK33,'Fatores PMC'!$B:$E,4,0))))</f>
        <v>60.997241868518834</v>
      </c>
      <c r="KF33" s="96">
        <f>JJ33/VLOOKUP(KF$5,'Fatores PMC'!$B:$E,2,0)</f>
        <v>53.372579475216313</v>
      </c>
      <c r="KG33" s="96">
        <f>JK33/VLOOKUP(KG$5,'Fatores PMC'!$B:$E,2,0)</f>
        <v>56.587817189299741</v>
      </c>
      <c r="KH33" s="96">
        <f>JL33/VLOOKUP(KH$5,'Fatores PMC'!$B:$E,2,0)</f>
        <v>56.930739984650465</v>
      </c>
      <c r="KI33" s="96">
        <f>JM33/VLOOKUP(KI$5,'Fatores PMC'!$B:$E,2,0)</f>
        <v>57.277901344700695</v>
      </c>
      <c r="KJ33" s="96">
        <f>JN33/VLOOKUP(KJ$5,'Fatores PMC'!$B:$E,2,0)</f>
        <v>57.985054314702374</v>
      </c>
      <c r="KK33" s="96">
        <f>JO33/VLOOKUP(KK$5,'Fatores PMC'!$B:$E,2,0)</f>
        <v>58.345210276284774</v>
      </c>
      <c r="KL33" s="96">
        <f>JP33/VLOOKUP(KL$5,'Fatores PMC'!$B:$E,2,0)</f>
        <v>58.709848878318205</v>
      </c>
      <c r="KM33" s="96">
        <f>JQ33/VLOOKUP(KM$5,'Fatores PMC'!$B:$E,2,0)</f>
        <v>59.453029648265712</v>
      </c>
      <c r="KN33" s="96">
        <f>JR33/VLOOKUP(KN$5,'Fatores PMC'!$B:$E,2,0)</f>
        <v>60.21522668145964</v>
      </c>
      <c r="KO33" s="161" t="str">
        <f>IF(HLOOKUP(VLOOKUP(LEFT(KO$5,2),'%ICMS'!$B:$K,9,0),$IG$4:$IR$34,MATCH($C33,$C$4:$C$34,0),0)=FD33,"",FD33)</f>
        <v/>
      </c>
      <c r="KP33" s="161">
        <f>IF(HLOOKUP(VLOOKUP(LEFT(KP$5,2),'%ICMS'!$B:$K,9,0),$IG$4:$IR$34,MATCH($C33,$C$4:$C$34,0),0)=FE33,"",FE33)</f>
        <v>9.6590909090909061E-2</v>
      </c>
      <c r="KQ33" s="161" t="str">
        <f>IF(HLOOKUP(VLOOKUP(LEFT(KQ$5,2),'%ICMS'!$B:$K,9,0),$IG$4:$IR$34,MATCH($C33,$C$4:$C$34,0),0)=FF33,"",FF33)</f>
        <v/>
      </c>
      <c r="KR33" s="161" t="str">
        <f>IF(HLOOKUP(VLOOKUP(LEFT(KR$5,2),'%ICMS'!$B:$K,9,0),$IG$4:$IR$34,MATCH($C33,$C$4:$C$34,0),0)=FG33,"",FG33)</f>
        <v/>
      </c>
      <c r="KS33" s="161" t="str">
        <f>IF(HLOOKUP(VLOOKUP(LEFT(KS$5,2),'%ICMS'!$B:$K,9,0),$IG$4:$IR$34,MATCH($C33,$C$4:$C$34,0),0)=FH33,"",FH33)</f>
        <v/>
      </c>
      <c r="KT33" s="161" t="str">
        <f>IF(HLOOKUP(VLOOKUP(LEFT(KT$5,2),'%ICMS'!$B:$K,9,0),$IG$4:$IR$34,MATCH($C33,$C$4:$C$34,0),0)=FI33,"",FI33)</f>
        <v/>
      </c>
      <c r="KU33" s="161" t="str">
        <f>IF(HLOOKUP(VLOOKUP(LEFT(KU$5,2),'%ICMS'!$B:$K,9,0),$IG$4:$IR$34,MATCH($C33,$C$4:$C$34,0),0)=FJ33,"",FJ33)</f>
        <v/>
      </c>
      <c r="KV33" s="161" t="str">
        <f>IF(HLOOKUP(VLOOKUP(LEFT(KV$5,2),'%ICMS'!$B:$K,9,0),$IG$4:$IR$34,MATCH($C33,$C$4:$C$34,0),0)=FK33,"",FK33)</f>
        <v/>
      </c>
      <c r="KW33" s="161">
        <f>IF(HLOOKUP(VLOOKUP(LEFT(KW$5,2),'%ICMS'!$B:$K,9,0),$IG$4:$IR$34,MATCH($C33,$C$4:$C$34,0),0)=FL33,"",FL33)</f>
        <v>0</v>
      </c>
      <c r="KX33" s="161" t="str">
        <f>IF(HLOOKUP(VLOOKUP(LEFT(KX$5,2),'%ICMS'!$B:$K,9,0),$IG$4:$IR$34,MATCH($C33,$C$4:$C$34,0),0)=FM33,"",FM33)</f>
        <v/>
      </c>
      <c r="KY33" s="161" t="str">
        <f>IF(HLOOKUP(VLOOKUP(LEFT(KY$5,2),'%ICMS'!$B:$K,9,0),$IG$4:$IR$34,MATCH($C33,$C$4:$C$34,0),0)=FN33,"",FN33)</f>
        <v/>
      </c>
      <c r="KZ33" s="161" t="str">
        <f>IF(HLOOKUP(VLOOKUP(LEFT(KZ$5,2),'%ICMS'!$B:$K,9,0),$IG$4:$IR$34,MATCH($C33,$C$4:$C$34,0),0)=FO33,"",FO33)</f>
        <v/>
      </c>
      <c r="LA33" s="161" t="str">
        <f>IF(HLOOKUP(VLOOKUP(LEFT(LA$5,2),'%ICMS'!$B:$K,9,0),$IG$4:$IR$34,MATCH($C33,$C$4:$C$34,0),0)=FP33,"",FP33)</f>
        <v/>
      </c>
      <c r="LB33" s="161" t="str">
        <f>IF(HLOOKUP(VLOOKUP(LEFT(LB$5,2),'%ICMS'!$B:$K,9,0),$IG$4:$IR$34,MATCH($C33,$C$4:$C$34,0),0)=FQ33,"",FQ33)</f>
        <v/>
      </c>
      <c r="LC33" s="161" t="str">
        <f>IF(HLOOKUP(VLOOKUP(LEFT(LC$5,2),'%ICMS'!$B:$K,9,0),$IG$4:$IR$34,MATCH($C33,$C$4:$C$34,0),0)=FR33,"",FR33)</f>
        <v/>
      </c>
      <c r="LD33" s="161" t="str">
        <f>IF(HLOOKUP(VLOOKUP(LEFT(LD$5,2),'%ICMS'!$B:$K,9,0),$IG$4:$IR$34,MATCH($C33,$C$4:$C$34,0),0)=FS33,"",FS33)</f>
        <v/>
      </c>
      <c r="LE33" s="161" t="str">
        <f>IF(HLOOKUP(VLOOKUP(LEFT(LE$5,2),'%ICMS'!$B:$K,9,0),$IG$4:$IR$34,MATCH($C33,$C$4:$C$34,0),0)=FT33,"",FT33)</f>
        <v/>
      </c>
      <c r="LF33" s="161" t="str">
        <f>IF(HLOOKUP(VLOOKUP(LEFT(LF$5,2),'%ICMS'!$B:$K,9,0),$IG$4:$IR$34,MATCH($C33,$C$4:$C$34,0),0)=FU33,"",FU33)</f>
        <v/>
      </c>
      <c r="LG33" s="161" t="str">
        <f>IF(HLOOKUP(VLOOKUP(LEFT(LG$5,2),'%ICMS'!$B:$K,9,0),$IG$4:$IR$34,MATCH($C33,$C$4:$C$34,0),0)=FV33,"",FV33)</f>
        <v/>
      </c>
      <c r="LH33" s="161" t="str">
        <f>IF(HLOOKUP(VLOOKUP(LEFT(LH$5,2),'%ICMS'!$B:$K,9,0),$IG$4:$IR$34,MATCH($C33,$C$4:$C$34,0),0)=FW33,"",FW33)</f>
        <v/>
      </c>
      <c r="LI33" s="161" t="str">
        <f>IF(HLOOKUP(VLOOKUP(LEFT(LI$5,2),'%ICMS'!$B:$K,9,0),$IG$4:$IR$34,MATCH($C33,$C$4:$C$34,0),0)=FX33,"",FX33)</f>
        <v/>
      </c>
      <c r="LJ33" s="161" t="str">
        <f>IF(HLOOKUP(VLOOKUP(LEFT(LJ$5,2),'%ICMS'!$B:$K,9,0),$IG$4:$IR$34,MATCH($C33,$C$4:$C$34,0),0)=FY33,"",FY33)</f>
        <v/>
      </c>
      <c r="LK33" s="161" t="str">
        <f>IF(HLOOKUP(VLOOKUP(LEFT(LK$5,2),'%ICMS'!$B:$K,9,0),$IG$4:$IR$34,MATCH($C33,$C$4:$C$34,0),0)=FZ33,"",FZ33)</f>
        <v/>
      </c>
      <c r="LL33" s="161" t="str">
        <f>IF(HLOOKUP(VLOOKUP(LEFT(LL$5,2),'%ICMS'!$B:$K,9,0),$IG$4:$IR$34,MATCH($C33,$C$4:$C$34,0),0)=GA33,"",GA33)</f>
        <v/>
      </c>
      <c r="LM33" s="161" t="str">
        <f>IF(HLOOKUP(VLOOKUP(LEFT(LM$5,2),'%ICMS'!$B:$K,9,0),$IG$4:$IR$34,MATCH($C33,$C$4:$C$34,0),0)=GB33,"",GB33)</f>
        <v/>
      </c>
      <c r="LN33" s="161" t="str">
        <f>IF(HLOOKUP(VLOOKUP(LEFT(LN$5,2),'%ICMS'!$B:$K,9,0),$IG$4:$IR$34,MATCH($C33,$C$4:$C$34,0),0)=GC33,"",GC33)</f>
        <v/>
      </c>
      <c r="LO33" s="161" t="str">
        <f>IFERROR(IF(AND(VLOOKUP(LEFT(LO$5,2),'%ICMS'!$B$2:$I$29,8,0)=AY33,HLOOKUP(AY33,$IG$5:$IO$34,MATCH($C33,$C$5:$C$34,0),0)=GD33),"",GD33),GD33)</f>
        <v/>
      </c>
      <c r="LP33" s="96" t="str">
        <f>IF(VLOOKUP(LEFT($LP$5,2),'%ICMS'!$B$2:$I$29,8,0)=Y33,"",GE33)</f>
        <v/>
      </c>
      <c r="LQ33" s="96" t="str">
        <f>IF(VLOOKUP(LEFT($LQ$5,2),'%ICMS'!$B$2:$I$29,8,0)=Z33,"",GF33)</f>
        <v/>
      </c>
      <c r="LR33" s="96" t="str">
        <f>IF(VLOOKUP(LEFT($LR$5,2),'%ICMS'!$B$2:$I$29,8,0)=AA33,"",GG33)</f>
        <v/>
      </c>
      <c r="LS33" s="96" t="str">
        <f>IF(VLOOKUP(LEFT($LS$5,2),'%ICMS'!$B$2:$I$29,8,0)=AB33,"",GH33)</f>
        <v/>
      </c>
      <c r="LT33" s="96" t="str">
        <f>IF(VLOOKUP(LEFT($LT$5,2),'%ICMS'!$B$2:$I$29,8,0)=AC33,"",GI33)</f>
        <v/>
      </c>
      <c r="LU33" s="96" t="str">
        <f>IF(VLOOKUP(LEFT($LU$5,2),'%ICMS'!$B$2:$I$29,8,0)=AD33,"",GJ33)</f>
        <v/>
      </c>
      <c r="LV33" s="96" t="str">
        <f>IF(VLOOKUP(LEFT($LV$5,2),'%ICMS'!$B$2:$I$29,8,0)=AE33,"",GK33)</f>
        <v/>
      </c>
      <c r="LW33" s="96" t="str">
        <f>IF(VLOOKUP(LEFT($LW$5,2),'%ICMS'!$B$2:$I$29,8,0)=AF33,"",GL33)</f>
        <v/>
      </c>
      <c r="LX33" s="96" t="str">
        <f>IF(VLOOKUP(LEFT($LX$5,2),'%ICMS'!$B$2:$I$29,8,0)=AG33,"",GM33)</f>
        <v/>
      </c>
      <c r="LY33" s="96" t="str">
        <f>IF(VLOOKUP(LEFT($LY$5,2),'%ICMS'!$B$2:$I$29,8,0)=AH33,"",GN33)</f>
        <v/>
      </c>
      <c r="LZ33" s="96" t="str">
        <f>IF(VLOOKUP(LEFT($LZ$5,2),'%ICMS'!$B$2:$I$29,8,0)=AI33,"",GO33)</f>
        <v/>
      </c>
      <c r="MA33" s="96" t="str">
        <f>IF(VLOOKUP(LEFT($MA$5,2),'%ICMS'!$B$2:$I$29,8,0)=AJ33,"",GP33)</f>
        <v/>
      </c>
      <c r="MB33" s="96" t="str">
        <f>IF(VLOOKUP(LEFT($MB$5,2),'%ICMS'!$B$2:$I$29,8,0)=AK33,"",GQ33)</f>
        <v/>
      </c>
      <c r="MC33" s="96" t="str">
        <f>IF(VLOOKUP(LEFT($MC$5,2),'%ICMS'!$B$2:$I$29,8,0)=AL33,"",GR33)</f>
        <v/>
      </c>
      <c r="MD33" s="96" t="str">
        <f>IF(VLOOKUP(LEFT($MD$5,2),'%ICMS'!$B$2:$I$29,8,0)=AM33,"",GS33)</f>
        <v/>
      </c>
      <c r="ME33" s="96" t="str">
        <f>IF(VLOOKUP(LEFT($ME$5,2),'%ICMS'!$B$2:$I$29,8,0)=AN33,"",GT33)</f>
        <v/>
      </c>
      <c r="MF33" s="96" t="str">
        <f>IF(VLOOKUP(LEFT($MF$5,2),'%ICMS'!$B$2:$I$29,8,0)=AO33,"",GU33)</f>
        <v/>
      </c>
      <c r="MG33" s="96" t="str">
        <f>IF(VLOOKUP(LEFT($MG$5,2),'%ICMS'!$B$2:$I$29,8,0)=AP33,"",GV33)</f>
        <v/>
      </c>
      <c r="MH33" s="96" t="str">
        <f>IF(VLOOKUP(LEFT($MH$5,2),'%ICMS'!$B$2:$I$29,8,0)=AQ33,"",GW33)</f>
        <v/>
      </c>
      <c r="MI33" s="96" t="str">
        <f>IF(VLOOKUP(LEFT($MI$5,2),'%ICMS'!$B$2:$I$29,8,0)=AR33,"",GX33)</f>
        <v/>
      </c>
      <c r="MJ33" s="96" t="str">
        <f>IF(VLOOKUP(LEFT($MJ$5,2),'%ICMS'!$B$2:$I$29,8,0)=AS33,"",GY33)</f>
        <v/>
      </c>
      <c r="MK33" s="96" t="str">
        <f>IF(VLOOKUP(LEFT($MK$5,2),'%ICMS'!$B$2:$I$29,8,0)=AT33,"",GZ33)</f>
        <v/>
      </c>
      <c r="ML33" s="96" t="str">
        <f>IF(VLOOKUP(LEFT($ML$5,2),'%ICMS'!$B$2:$I$29,8,0)=AU33,"",HA33)</f>
        <v/>
      </c>
      <c r="MM33" s="96" t="str">
        <f>IF(VLOOKUP(LEFT($MM$5,2),'%ICMS'!$B$2:$I$29,8,0)=AV33,"",HB33)</f>
        <v/>
      </c>
      <c r="MN33" s="96" t="str">
        <f>IF(VLOOKUP(LEFT($MN$5,2),'%ICMS'!$B$2:$I$29,8,0)=AW33,"",HC33)</f>
        <v/>
      </c>
      <c r="MO33" s="96" t="str">
        <f>IF(VLOOKUP(LEFT($MO$5,2),'%ICMS'!$B$2:$I$29,8,0)=AX33,"",HD33)</f>
        <v/>
      </c>
      <c r="MP33" s="96" t="str">
        <f>IF(VLOOKUP(LEFT($MP$5,2),'%ICMS'!$B$2:$I$29,8,0)=AY33,"",HE33)</f>
        <v/>
      </c>
      <c r="MQ33" s="96" t="str">
        <f>IF(VLOOKUP(LEFT($MQ$5,2),'%ICMS'!$B$2:$I$29,8,0)=Y33,"",HF33)</f>
        <v/>
      </c>
      <c r="MR33" s="96" t="str">
        <f>IF(VLOOKUP(LEFT($MR$5,2),'%ICMS'!$B$2:$I$29,8,0)=Z33,"",HG33)</f>
        <v/>
      </c>
      <c r="MS33" s="96" t="str">
        <f>IF(VLOOKUP(LEFT($MS$5,2),'%ICMS'!$B$2:$I$29,8,0)=AA33,"",HH33)</f>
        <v/>
      </c>
      <c r="MT33" s="96" t="str">
        <f>IF(VLOOKUP(LEFT($MT$5,2),'%ICMS'!$B$2:$I$29,8,0)=AB33,"",HI33)</f>
        <v/>
      </c>
      <c r="MU33" s="96" t="str">
        <f>IF(VLOOKUP(LEFT($MU$5,2),'%ICMS'!$B$2:$I$29,8,0)=AC33,"",HJ33)</f>
        <v/>
      </c>
      <c r="MV33" s="96" t="str">
        <f>IF(VLOOKUP(LEFT($MV$5,2),'%ICMS'!$B$2:$I$29,8,0)=AD33,"",HK33)</f>
        <v/>
      </c>
      <c r="MW33" s="96" t="str">
        <f>IF(VLOOKUP(LEFT($MW$5,2),'%ICMS'!$B$2:$I$29,8,0)=AE33,"",HL33)</f>
        <v/>
      </c>
      <c r="MX33" s="96" t="str">
        <f>IF(VLOOKUP(LEFT($MX$5,2),'%ICMS'!$B$2:$I$29,8,0)=AF33,"",HM33)</f>
        <v/>
      </c>
      <c r="MY33" s="96" t="str">
        <f>IF(VLOOKUP(LEFT($MY$5,2),'%ICMS'!$B$2:$I$29,8,0)=AG33,"",HN33)</f>
        <v/>
      </c>
      <c r="MZ33" s="96" t="str">
        <f>IF(VLOOKUP(LEFT($MZ$5,2),'%ICMS'!$B$2:$I$29,8,0)=AH33,"",HO33)</f>
        <v/>
      </c>
      <c r="NA33" s="96" t="str">
        <f>IF(VLOOKUP(LEFT($NA$5,2),'%ICMS'!$B$2:$I$29,8,0)=AI33,"",HP33)</f>
        <v/>
      </c>
      <c r="NB33" s="96" t="str">
        <f>IF(VLOOKUP(LEFT($NB$5,2),'%ICMS'!$B$2:$I$29,8,0)=AJ33,"",HQ33)</f>
        <v/>
      </c>
      <c r="NC33" s="96" t="str">
        <f>IF(VLOOKUP(LEFT($NC$5,2),'%ICMS'!$B$2:$I$29,8,0)=AK33,"",HR33)</f>
        <v/>
      </c>
      <c r="ND33" s="96" t="str">
        <f>IF(VLOOKUP(LEFT($ND$5,2),'%ICMS'!$B$2:$I$29,8,0)=AL33,"",HS33)</f>
        <v/>
      </c>
      <c r="NE33" s="96" t="str">
        <f>IF(VLOOKUP(LEFT($NE$5,2),'%ICMS'!$B$2:$I$29,8,0)=AM33,"",HT33)</f>
        <v/>
      </c>
      <c r="NF33" s="96" t="str">
        <f>IF(VLOOKUP(LEFT($NF$5,2),'%ICMS'!$B$2:$I$29,8,0)=AN33,"",HU33)</f>
        <v/>
      </c>
      <c r="NG33" s="96" t="str">
        <f>IF(VLOOKUP(LEFT($NG$5,2),'%ICMS'!$B$2:$I$29,8,0)=AO33,"",HV33)</f>
        <v/>
      </c>
      <c r="NH33" s="96" t="str">
        <f>IF(VLOOKUP(LEFT($NH$5,2),'%ICMS'!$B$2:$I$29,8,0)=AP33,"",HW33)</f>
        <v/>
      </c>
      <c r="NI33" s="96" t="str">
        <f>IF(VLOOKUP(LEFT($NI$5,2),'%ICMS'!$B$2:$I$29,8,0)=AQ33,"",HX33)</f>
        <v/>
      </c>
      <c r="NJ33" s="96" t="str">
        <f>IF(VLOOKUP(LEFT($NJ$5,2),'%ICMS'!$B$2:$I$29,8,0)=AR33,"",HY33)</f>
        <v/>
      </c>
      <c r="NK33" s="96" t="str">
        <f>IF(VLOOKUP(LEFT($NK$5,2),'%ICMS'!$B$2:$I$29,8,0)=AS33,"",HZ33)</f>
        <v/>
      </c>
      <c r="NL33" s="96" t="str">
        <f>IF(VLOOKUP(LEFT($NL$5,2),'%ICMS'!$B$2:$I$29,8,0)=AT33,"",IA33)</f>
        <v/>
      </c>
      <c r="NM33" s="96" t="str">
        <f>IF(VLOOKUP(LEFT($NM$5,2),'%ICMS'!$B$2:$I$29,8,0)=AU33,"",IB33)</f>
        <v/>
      </c>
      <c r="NN33" s="96" t="str">
        <f>IF(VLOOKUP(LEFT($NN$5,2),'%ICMS'!$B$2:$I$29,8,0)=AV33,"",IC33)</f>
        <v/>
      </c>
      <c r="NO33" s="96" t="str">
        <f>IF(FB33="PMPF",U33,IF(VLOOKUP(LEFT($NO$5,2),'%ICMS'!$B$2:$I$29,8,0)=AW33,"",ID33))</f>
        <v/>
      </c>
      <c r="NP33" s="96" t="str">
        <f>IF(VLOOKUP(LEFT($NP$5,2),'%ICMS'!$B$2:$I$29,8,0)=AX33,"",IE33)</f>
        <v/>
      </c>
      <c r="NQ33" s="96" t="str">
        <f>IF(VLOOKUP(LEFT($NQ$5,2),'%ICMS'!$B$2:$I$29,8,0)=AY33,"",IF33)</f>
        <v/>
      </c>
      <c r="NT33" s="154">
        <v>0.08</v>
      </c>
      <c r="NU33" s="96">
        <f t="shared" si="18"/>
        <v>35.518901949113385</v>
      </c>
      <c r="NV33" s="96">
        <f t="shared" si="19"/>
        <v>35.518897835483521</v>
      </c>
      <c r="NW33" s="96">
        <f t="shared" si="20"/>
        <v>35.518890687026094</v>
      </c>
      <c r="NX33" s="96">
        <f t="shared" si="21"/>
        <v>35.518890687026094</v>
      </c>
      <c r="NY33" s="96">
        <f t="shared" si="22"/>
        <v>35.518897835483521</v>
      </c>
      <c r="NZ33" s="96">
        <f t="shared" si="23"/>
        <v>35.518890687026094</v>
      </c>
      <c r="OA33" s="96">
        <f t="shared" si="24"/>
        <v>35.518897617541349</v>
      </c>
      <c r="OB33" s="96">
        <f t="shared" si="25"/>
        <v>35.518897617541349</v>
      </c>
      <c r="OC33" s="96">
        <f t="shared" si="26"/>
        <v>38.588436685456514</v>
      </c>
      <c r="OD33" s="96">
        <f t="shared" si="27"/>
        <v>35.518888521240072</v>
      </c>
      <c r="OE33" s="96">
        <f t="shared" si="28"/>
        <v>35.518890687026094</v>
      </c>
      <c r="OF33" s="96">
        <f t="shared" si="29"/>
        <v>35.518897617541349</v>
      </c>
      <c r="OG33" s="96">
        <f t="shared" si="30"/>
        <v>35.518897617541349</v>
      </c>
      <c r="OH33" s="96">
        <f t="shared" si="31"/>
        <v>35.518901949113385</v>
      </c>
      <c r="OI33" s="96">
        <f t="shared" si="32"/>
        <v>35.518890687026094</v>
      </c>
      <c r="OJ33" s="96">
        <f t="shared" si="33"/>
        <v>35.518897835483521</v>
      </c>
      <c r="OK33" s="96">
        <f t="shared" si="34"/>
        <v>35.518906930421231</v>
      </c>
      <c r="OL33" s="96">
        <f t="shared" si="35"/>
        <v>35.518902158969652</v>
      </c>
      <c r="OM33" s="96">
        <f t="shared" si="36"/>
        <v>35.518888954397283</v>
      </c>
      <c r="ON33" s="96">
        <f t="shared" si="37"/>
        <v>35.518890687026094</v>
      </c>
      <c r="OO33" s="96">
        <f t="shared" si="38"/>
        <v>35.518902158969652</v>
      </c>
      <c r="OP33" s="96">
        <f t="shared" si="39"/>
        <v>35.518890687026094</v>
      </c>
      <c r="OQ33" s="96">
        <f t="shared" si="40"/>
        <v>35.518897617541349</v>
      </c>
      <c r="OR33" s="96">
        <f t="shared" si="41"/>
        <v>35.518897617541349</v>
      </c>
      <c r="OS33" s="96">
        <f t="shared" si="42"/>
        <v>35.518890687026094</v>
      </c>
      <c r="OT33" s="96">
        <f t="shared" si="43"/>
        <v>35.518890687026094</v>
      </c>
      <c r="OU33" s="96">
        <f t="shared" si="44"/>
        <v>35.518890687026094</v>
      </c>
      <c r="OV33" s="96">
        <f t="shared" si="104"/>
        <v>0</v>
      </c>
      <c r="OW33" s="96">
        <f t="shared" si="45"/>
        <v>0</v>
      </c>
      <c r="OX33" s="96">
        <f t="shared" si="46"/>
        <v>0</v>
      </c>
      <c r="OY33" s="96">
        <f t="shared" si="47"/>
        <v>0</v>
      </c>
      <c r="OZ33" s="96">
        <f t="shared" si="48"/>
        <v>0</v>
      </c>
      <c r="PA33" s="96">
        <f t="shared" si="49"/>
        <v>0</v>
      </c>
      <c r="PB33" s="96">
        <f t="shared" si="50"/>
        <v>0</v>
      </c>
      <c r="PC33" s="96">
        <f t="shared" si="51"/>
        <v>0</v>
      </c>
      <c r="PD33" s="96">
        <f t="shared" si="52"/>
        <v>0</v>
      </c>
      <c r="PE33" s="96">
        <f t="shared" si="53"/>
        <v>0</v>
      </c>
      <c r="PF33" s="96">
        <f t="shared" si="54"/>
        <v>0</v>
      </c>
      <c r="PG33" s="96">
        <f t="shared" si="55"/>
        <v>0</v>
      </c>
      <c r="PH33" s="96">
        <f t="shared" si="56"/>
        <v>0</v>
      </c>
      <c r="PI33" s="96">
        <f t="shared" si="57"/>
        <v>0</v>
      </c>
      <c r="PJ33" s="96">
        <f t="shared" si="58"/>
        <v>0</v>
      </c>
      <c r="PK33" s="96">
        <f t="shared" si="59"/>
        <v>0</v>
      </c>
      <c r="PL33" s="96">
        <f t="shared" si="60"/>
        <v>0</v>
      </c>
      <c r="PM33" s="96">
        <f t="shared" si="61"/>
        <v>0</v>
      </c>
      <c r="PN33" s="96">
        <f t="shared" si="62"/>
        <v>0</v>
      </c>
      <c r="PO33" s="96">
        <f t="shared" si="63"/>
        <v>0</v>
      </c>
      <c r="PP33" s="96">
        <f t="shared" si="64"/>
        <v>0</v>
      </c>
      <c r="PQ33" s="96">
        <f t="shared" si="65"/>
        <v>0</v>
      </c>
      <c r="PR33" s="96">
        <f t="shared" si="66"/>
        <v>0</v>
      </c>
      <c r="PS33" s="96">
        <f t="shared" si="67"/>
        <v>0</v>
      </c>
      <c r="PT33" s="96">
        <f t="shared" si="68"/>
        <v>0</v>
      </c>
      <c r="PU33" s="96">
        <f t="shared" si="69"/>
        <v>0</v>
      </c>
      <c r="PV33" s="96">
        <f t="shared" si="70"/>
        <v>0</v>
      </c>
      <c r="PW33" s="96">
        <f t="shared" si="71"/>
        <v>0</v>
      </c>
      <c r="PX33" s="96">
        <f t="shared" si="72"/>
        <v>0</v>
      </c>
      <c r="PY33" s="96">
        <f t="shared" si="73"/>
        <v>0</v>
      </c>
      <c r="PZ33" s="96">
        <f t="shared" si="74"/>
        <v>0</v>
      </c>
      <c r="QA33" s="96">
        <f t="shared" si="75"/>
        <v>0</v>
      </c>
      <c r="QB33" s="96">
        <f t="shared" si="76"/>
        <v>0</v>
      </c>
      <c r="QC33" s="96">
        <f t="shared" si="77"/>
        <v>0</v>
      </c>
      <c r="QD33" s="96">
        <f t="shared" si="78"/>
        <v>0</v>
      </c>
      <c r="QE33" s="96">
        <f t="shared" si="79"/>
        <v>0</v>
      </c>
      <c r="QF33" s="96">
        <f t="shared" si="80"/>
        <v>0</v>
      </c>
      <c r="QG33" s="96">
        <f t="shared" si="81"/>
        <v>0</v>
      </c>
      <c r="QH33" s="96">
        <f t="shared" si="82"/>
        <v>0</v>
      </c>
      <c r="QI33" s="96">
        <f t="shared" si="83"/>
        <v>0</v>
      </c>
      <c r="QJ33" s="96">
        <f t="shared" si="84"/>
        <v>0</v>
      </c>
      <c r="QK33" s="96">
        <f t="shared" si="85"/>
        <v>0</v>
      </c>
      <c r="QL33" s="96">
        <f t="shared" si="86"/>
        <v>0</v>
      </c>
      <c r="QM33" s="96">
        <f t="shared" si="87"/>
        <v>0</v>
      </c>
      <c r="QN33" s="96">
        <f t="shared" si="88"/>
        <v>0</v>
      </c>
      <c r="QO33" s="96">
        <f t="shared" si="89"/>
        <v>0</v>
      </c>
      <c r="QP33" s="96">
        <f t="shared" si="90"/>
        <v>0</v>
      </c>
      <c r="QQ33" s="96">
        <f t="shared" si="91"/>
        <v>0</v>
      </c>
      <c r="QR33" s="96">
        <f t="shared" si="92"/>
        <v>0</v>
      </c>
      <c r="QS33" s="96">
        <f t="shared" si="93"/>
        <v>0</v>
      </c>
      <c r="QT33" s="96">
        <f t="shared" si="94"/>
        <v>0</v>
      </c>
      <c r="QU33" s="96">
        <f t="shared" si="95"/>
        <v>0</v>
      </c>
      <c r="QV33" s="96">
        <f t="shared" si="96"/>
        <v>0</v>
      </c>
      <c r="QW33" s="96">
        <f t="shared" si="97"/>
        <v>0</v>
      </c>
      <c r="QX33" s="96">
        <f t="shared" si="105"/>
        <v>35.518901949113385</v>
      </c>
      <c r="QY33" s="96">
        <f t="shared" si="232"/>
        <v>35.518897835483521</v>
      </c>
      <c r="QZ33" s="96">
        <f t="shared" si="233"/>
        <v>35.518890687026094</v>
      </c>
      <c r="RA33" s="96">
        <f t="shared" si="234"/>
        <v>35.518890687026094</v>
      </c>
      <c r="RB33" s="96">
        <f t="shared" si="235"/>
        <v>35.518897835483521</v>
      </c>
      <c r="RC33" s="96">
        <f t="shared" si="236"/>
        <v>35.518890687026094</v>
      </c>
      <c r="RD33" s="96">
        <f t="shared" si="237"/>
        <v>35.518897617541349</v>
      </c>
      <c r="RE33" s="96">
        <f t="shared" si="238"/>
        <v>35.518897617541349</v>
      </c>
      <c r="RF33" s="96">
        <f t="shared" si="239"/>
        <v>38.588436685456514</v>
      </c>
      <c r="RG33" s="96">
        <f t="shared" si="240"/>
        <v>35.518888521240072</v>
      </c>
      <c r="RH33" s="96">
        <f t="shared" si="241"/>
        <v>35.518890687026094</v>
      </c>
      <c r="RI33" s="96">
        <f t="shared" si="242"/>
        <v>35.518897617541349</v>
      </c>
      <c r="RJ33" s="96">
        <f t="shared" si="243"/>
        <v>35.518897617541349</v>
      </c>
      <c r="RK33" s="96">
        <f t="shared" si="244"/>
        <v>35.518901949113385</v>
      </c>
      <c r="RL33" s="96">
        <f t="shared" si="245"/>
        <v>35.518890687026094</v>
      </c>
      <c r="RM33" s="96">
        <f t="shared" si="246"/>
        <v>35.518897835483521</v>
      </c>
      <c r="RN33" s="96">
        <f t="shared" si="247"/>
        <v>35.518906930421231</v>
      </c>
      <c r="RO33" s="96">
        <f t="shared" si="248"/>
        <v>35.518902158969652</v>
      </c>
      <c r="RP33" s="96">
        <f t="shared" si="249"/>
        <v>35.518888954397283</v>
      </c>
      <c r="RQ33" s="96">
        <f t="shared" si="250"/>
        <v>35.518890687026094</v>
      </c>
      <c r="RR33" s="96">
        <f t="shared" si="251"/>
        <v>35.518902158969652</v>
      </c>
      <c r="RS33" s="96">
        <f t="shared" si="252"/>
        <v>35.518890687026094</v>
      </c>
      <c r="RT33" s="96">
        <f t="shared" si="226"/>
        <v>35.518897617541349</v>
      </c>
      <c r="RU33" s="96">
        <f t="shared" si="227"/>
        <v>35.518897617541349</v>
      </c>
      <c r="RV33" s="96">
        <f t="shared" si="228"/>
        <v>35.518890687026094</v>
      </c>
      <c r="RW33" s="96">
        <f t="shared" si="229"/>
        <v>35.518890687026094</v>
      </c>
      <c r="RX33" s="96">
        <f t="shared" si="230"/>
        <v>35.518890687026094</v>
      </c>
      <c r="RY33" s="96">
        <f t="shared" si="106"/>
        <v>33.974601864369326</v>
      </c>
      <c r="RZ33" s="96">
        <f t="shared" si="107"/>
        <v>33.974597929592932</v>
      </c>
      <c r="SA33" s="96">
        <f t="shared" si="108"/>
        <v>33.974591091938002</v>
      </c>
      <c r="SB33" s="96">
        <f t="shared" si="109"/>
        <v>33.974591091938002</v>
      </c>
      <c r="SC33" s="96">
        <f t="shared" si="110"/>
        <v>33.974597929592932</v>
      </c>
      <c r="SD33" s="96">
        <f t="shared" si="111"/>
        <v>33.974591091938002</v>
      </c>
      <c r="SE33" s="96">
        <f t="shared" si="112"/>
        <v>33.974597721126507</v>
      </c>
      <c r="SF33" s="96">
        <f t="shared" si="113"/>
        <v>33.974597721126507</v>
      </c>
      <c r="SG33" s="96">
        <f t="shared" si="114"/>
        <v>33.974601864369326</v>
      </c>
      <c r="SH33" s="96">
        <f t="shared" si="115"/>
        <v>33.974589020316593</v>
      </c>
      <c r="SI33" s="96">
        <f t="shared" si="116"/>
        <v>33.974591091938002</v>
      </c>
      <c r="SJ33" s="96">
        <f t="shared" si="117"/>
        <v>33.974597721126507</v>
      </c>
      <c r="SK33" s="96">
        <f t="shared" si="118"/>
        <v>33.974597721126507</v>
      </c>
      <c r="SL33" s="96">
        <f t="shared" si="119"/>
        <v>33.974601864369326</v>
      </c>
      <c r="SM33" s="96">
        <f t="shared" si="120"/>
        <v>33.974591091938002</v>
      </c>
      <c r="SN33" s="96">
        <f t="shared" si="121"/>
        <v>33.974597929592932</v>
      </c>
      <c r="SO33" s="96">
        <f t="shared" si="122"/>
        <v>33.974606629098567</v>
      </c>
      <c r="SP33" s="96">
        <f t="shared" si="123"/>
        <v>33.974602065101408</v>
      </c>
      <c r="SQ33" s="96">
        <f t="shared" si="124"/>
        <v>33.974589434640883</v>
      </c>
      <c r="SR33" s="96">
        <f t="shared" si="125"/>
        <v>33.974591091938002</v>
      </c>
      <c r="SS33" s="96">
        <f t="shared" si="126"/>
        <v>33.974602065101408</v>
      </c>
      <c r="ST33" s="96">
        <f t="shared" si="127"/>
        <v>33.974591091938002</v>
      </c>
      <c r="SU33" s="96">
        <f t="shared" si="128"/>
        <v>33.974597721126507</v>
      </c>
      <c r="SV33" s="96">
        <f t="shared" si="129"/>
        <v>33.974597721126507</v>
      </c>
      <c r="SW33" s="96">
        <f t="shared" si="130"/>
        <v>33.974591091938002</v>
      </c>
      <c r="SX33" s="96">
        <f t="shared" si="131"/>
        <v>33.974591091938002</v>
      </c>
      <c r="SY33" s="96">
        <f t="shared" si="132"/>
        <v>33.974591091938002</v>
      </c>
    </row>
    <row r="34" spans="1:519" s="112" customFormat="1" ht="15" customHeight="1" x14ac:dyDescent="0.2">
      <c r="A34" s="16" t="s">
        <v>99</v>
      </c>
      <c r="B34" s="16" t="s">
        <v>36</v>
      </c>
      <c r="C34" s="20">
        <v>100300699</v>
      </c>
      <c r="D34" s="19" t="s">
        <v>6</v>
      </c>
      <c r="E34" s="20" t="s">
        <v>172</v>
      </c>
      <c r="F34" s="157" t="s">
        <v>77</v>
      </c>
      <c r="G34" s="20">
        <v>60</v>
      </c>
      <c r="H34" s="20"/>
      <c r="I34" s="157" t="s">
        <v>123</v>
      </c>
      <c r="J34" s="20" t="s">
        <v>114</v>
      </c>
      <c r="K34" s="158" t="s">
        <v>108</v>
      </c>
      <c r="L34" s="20" t="s">
        <v>62</v>
      </c>
      <c r="M34" s="20" t="s">
        <v>35</v>
      </c>
      <c r="N34" s="156" t="s">
        <v>76</v>
      </c>
      <c r="O34" s="156" t="s">
        <v>140</v>
      </c>
      <c r="P34" s="156">
        <v>5</v>
      </c>
      <c r="Q34" s="156" t="s">
        <v>34</v>
      </c>
      <c r="R34" s="156" t="s">
        <v>23</v>
      </c>
      <c r="S34" s="159">
        <v>0</v>
      </c>
      <c r="T34" s="160">
        <v>0</v>
      </c>
      <c r="U34" s="170" t="s">
        <v>369</v>
      </c>
      <c r="V34" s="154">
        <v>0.42109999999999997</v>
      </c>
      <c r="W34" s="154">
        <v>0</v>
      </c>
      <c r="X34" s="154"/>
      <c r="Y34" s="154">
        <v>0.19</v>
      </c>
      <c r="Z34" s="154">
        <v>0.20499999999999999</v>
      </c>
      <c r="AA34" s="154">
        <v>0.2</v>
      </c>
      <c r="AB34" s="154">
        <v>0.18</v>
      </c>
      <c r="AC34" s="154">
        <v>0.20499999999999999</v>
      </c>
      <c r="AD34" s="154">
        <v>0.2</v>
      </c>
      <c r="AE34" s="154">
        <v>0.17</v>
      </c>
      <c r="AF34" s="154">
        <v>0.17</v>
      </c>
      <c r="AG34" s="154">
        <v>0.19</v>
      </c>
      <c r="AH34" s="154">
        <v>0.23</v>
      </c>
      <c r="AI34" s="154">
        <v>0.18</v>
      </c>
      <c r="AJ34" s="154">
        <v>0.17</v>
      </c>
      <c r="AK34" s="154">
        <v>0.17</v>
      </c>
      <c r="AL34" s="154">
        <v>0.19</v>
      </c>
      <c r="AM34" s="154">
        <v>0.2</v>
      </c>
      <c r="AN34" s="154">
        <v>0.20499999999999999</v>
      </c>
      <c r="AO34" s="154">
        <v>0.22500000000000001</v>
      </c>
      <c r="AP34" s="154">
        <v>0.19500000000000001</v>
      </c>
      <c r="AQ34" s="154">
        <v>0.22</v>
      </c>
      <c r="AR34" s="154">
        <v>0.2</v>
      </c>
      <c r="AS34" s="154">
        <v>0.19500000000000001</v>
      </c>
      <c r="AT34" s="154">
        <v>0.2</v>
      </c>
      <c r="AU34" s="154">
        <v>0.17</v>
      </c>
      <c r="AV34" s="154">
        <v>0.17</v>
      </c>
      <c r="AW34" s="154">
        <v>0.2</v>
      </c>
      <c r="AX34" s="154">
        <v>0.18</v>
      </c>
      <c r="AY34" s="154">
        <v>0.2</v>
      </c>
      <c r="AZ34" s="154">
        <v>0.12</v>
      </c>
      <c r="BA34" s="154">
        <v>0.12</v>
      </c>
      <c r="BB34" s="154">
        <v>0.12</v>
      </c>
      <c r="BC34" s="154">
        <v>0.12</v>
      </c>
      <c r="BD34" s="154">
        <v>0.12</v>
      </c>
      <c r="BE34" s="154">
        <v>0.12</v>
      </c>
      <c r="BF34" s="154">
        <v>0.12</v>
      </c>
      <c r="BG34" s="154">
        <v>0.12</v>
      </c>
      <c r="BH34" s="154">
        <v>0.19</v>
      </c>
      <c r="BI34" s="154">
        <v>0.12</v>
      </c>
      <c r="BJ34" s="154">
        <v>0.12</v>
      </c>
      <c r="BK34" s="154">
        <v>0.12</v>
      </c>
      <c r="BL34" s="154">
        <v>0.12</v>
      </c>
      <c r="BM34" s="154">
        <v>0.12</v>
      </c>
      <c r="BN34" s="154">
        <v>0.12</v>
      </c>
      <c r="BO34" s="154">
        <v>0.12</v>
      </c>
      <c r="BP34" s="154">
        <v>0.12</v>
      </c>
      <c r="BQ34" s="154">
        <v>0.12</v>
      </c>
      <c r="BR34" s="154">
        <v>0.12</v>
      </c>
      <c r="BS34" s="154">
        <v>0.12</v>
      </c>
      <c r="BT34" s="154">
        <v>0.12</v>
      </c>
      <c r="BU34" s="154">
        <v>0.12</v>
      </c>
      <c r="BV34" s="154">
        <v>0.12</v>
      </c>
      <c r="BW34" s="154">
        <v>0.12</v>
      </c>
      <c r="BX34" s="154">
        <v>0.12</v>
      </c>
      <c r="BY34" s="154">
        <v>0.12</v>
      </c>
      <c r="BZ34" s="154">
        <v>0.12</v>
      </c>
      <c r="CA34" s="154" t="s">
        <v>369</v>
      </c>
      <c r="CB34" s="154" t="s">
        <v>369</v>
      </c>
      <c r="CC34" s="154" t="s">
        <v>369</v>
      </c>
      <c r="CD34" s="154" t="s">
        <v>369</v>
      </c>
      <c r="CE34" s="154" t="s">
        <v>369</v>
      </c>
      <c r="CF34" s="154" t="s">
        <v>369</v>
      </c>
      <c r="CG34" s="154" t="s">
        <v>369</v>
      </c>
      <c r="CH34" s="154" t="s">
        <v>369</v>
      </c>
      <c r="CI34" s="154" t="s">
        <v>369</v>
      </c>
      <c r="CJ34" s="154" t="s">
        <v>369</v>
      </c>
      <c r="CK34" s="154" t="s">
        <v>369</v>
      </c>
      <c r="CL34" s="154" t="s">
        <v>369</v>
      </c>
      <c r="CM34" s="154" t="s">
        <v>369</v>
      </c>
      <c r="CN34" s="154" t="s">
        <v>369</v>
      </c>
      <c r="CO34" s="154" t="s">
        <v>369</v>
      </c>
      <c r="CP34" s="154" t="s">
        <v>369</v>
      </c>
      <c r="CQ34" s="154" t="s">
        <v>369</v>
      </c>
      <c r="CR34" s="154" t="s">
        <v>369</v>
      </c>
      <c r="CS34" s="154" t="s">
        <v>369</v>
      </c>
      <c r="CT34" s="154" t="s">
        <v>369</v>
      </c>
      <c r="CU34" s="154" t="s">
        <v>369</v>
      </c>
      <c r="CV34" s="154" t="s">
        <v>369</v>
      </c>
      <c r="CW34" s="154" t="s">
        <v>369</v>
      </c>
      <c r="CX34" s="154" t="s">
        <v>369</v>
      </c>
      <c r="CY34" s="154" t="s">
        <v>369</v>
      </c>
      <c r="CZ34" s="153" t="s">
        <v>369</v>
      </c>
      <c r="DA34" s="154" t="s">
        <v>369</v>
      </c>
      <c r="DB34" s="154" t="s">
        <v>369</v>
      </c>
      <c r="DC34" s="154" t="s">
        <v>369</v>
      </c>
      <c r="DD34" s="154" t="s">
        <v>369</v>
      </c>
      <c r="DE34" s="154" t="s">
        <v>369</v>
      </c>
      <c r="DF34" s="154" t="s">
        <v>369</v>
      </c>
      <c r="DG34" s="154" t="s">
        <v>369</v>
      </c>
      <c r="DH34" s="154" t="s">
        <v>369</v>
      </c>
      <c r="DI34" s="154" t="s">
        <v>369</v>
      </c>
      <c r="DJ34" s="154" t="s">
        <v>369</v>
      </c>
      <c r="DK34" s="154" t="s">
        <v>369</v>
      </c>
      <c r="DL34" s="154" t="s">
        <v>369</v>
      </c>
      <c r="DM34" s="154" t="s">
        <v>369</v>
      </c>
      <c r="DN34" s="154" t="s">
        <v>369</v>
      </c>
      <c r="DO34" s="154" t="s">
        <v>369</v>
      </c>
      <c r="DP34" s="154" t="s">
        <v>369</v>
      </c>
      <c r="DQ34" s="154" t="s">
        <v>369</v>
      </c>
      <c r="DR34" s="154" t="s">
        <v>369</v>
      </c>
      <c r="DS34" s="154" t="s">
        <v>369</v>
      </c>
      <c r="DT34" s="154" t="s">
        <v>369</v>
      </c>
      <c r="DU34" s="154" t="s">
        <v>369</v>
      </c>
      <c r="DV34" s="154" t="s">
        <v>369</v>
      </c>
      <c r="DW34" s="154" t="s">
        <v>369</v>
      </c>
      <c r="DX34" s="154" t="s">
        <v>369</v>
      </c>
      <c r="DY34" s="154" t="s">
        <v>369</v>
      </c>
      <c r="DZ34" s="154" t="s">
        <v>369</v>
      </c>
      <c r="EA34" s="154" t="s">
        <v>369</v>
      </c>
      <c r="EB34" s="154" t="s">
        <v>369</v>
      </c>
      <c r="EC34" s="154" t="str">
        <f t="shared" si="0"/>
        <v>N/A</v>
      </c>
      <c r="ED34" s="154" t="str">
        <f t="shared" si="1"/>
        <v>N/A</v>
      </c>
      <c r="EE34" s="154" t="str">
        <f t="shared" si="2"/>
        <v>N/A</v>
      </c>
      <c r="EF34" s="154" t="str">
        <f t="shared" si="3"/>
        <v>N/A</v>
      </c>
      <c r="EG34" s="154" t="str">
        <f t="shared" si="4"/>
        <v>N/A</v>
      </c>
      <c r="EH34" s="154" t="str">
        <f t="shared" si="5"/>
        <v>N/A</v>
      </c>
      <c r="EI34" s="154" t="str">
        <f t="shared" si="6"/>
        <v>N/A</v>
      </c>
      <c r="EJ34" s="154" t="str">
        <f t="shared" si="7"/>
        <v>N/A</v>
      </c>
      <c r="EK34" s="154" t="str">
        <f t="shared" si="8"/>
        <v>N/A</v>
      </c>
      <c r="EL34" s="154" t="str">
        <f t="shared" si="9"/>
        <v>N/A</v>
      </c>
      <c r="EM34" s="154" t="str">
        <f t="shared" si="10"/>
        <v>N/A</v>
      </c>
      <c r="EN34" s="154" t="str">
        <f t="shared" si="11"/>
        <v>N/A</v>
      </c>
      <c r="EO34" s="154" t="str">
        <f t="shared" si="12"/>
        <v>N/A</v>
      </c>
      <c r="EP34" s="154" t="str">
        <f t="shared" si="133"/>
        <v>N/A</v>
      </c>
      <c r="EQ34" s="154" t="str">
        <f t="shared" si="134"/>
        <v>N/A</v>
      </c>
      <c r="ER34" s="154" t="str">
        <f t="shared" si="495"/>
        <v>N/A</v>
      </c>
      <c r="ES34" s="154" t="str">
        <f t="shared" si="135"/>
        <v>N/A</v>
      </c>
      <c r="ET34" s="154" t="str">
        <f t="shared" si="136"/>
        <v>N/A</v>
      </c>
      <c r="EU34" s="154" t="str">
        <f t="shared" si="137"/>
        <v>N/A</v>
      </c>
      <c r="EV34" s="154" t="str">
        <f t="shared" si="138"/>
        <v>N/A</v>
      </c>
      <c r="EW34" s="154" t="str">
        <f t="shared" si="139"/>
        <v>N/A</v>
      </c>
      <c r="EX34" s="154" t="str">
        <f t="shared" si="140"/>
        <v>N/A</v>
      </c>
      <c r="EY34" s="154" t="str">
        <f t="shared" si="141"/>
        <v>N/A</v>
      </c>
      <c r="EZ34" s="154" t="str">
        <f t="shared" si="142"/>
        <v>N/A</v>
      </c>
      <c r="FA34" s="154" t="str">
        <f t="shared" si="143"/>
        <v>N/A</v>
      </c>
      <c r="FB34" s="154" t="str">
        <f t="shared" si="144"/>
        <v>N/A</v>
      </c>
      <c r="FC34" s="154" t="str">
        <f t="shared" si="145"/>
        <v>N/A</v>
      </c>
      <c r="FD34" s="161">
        <f t="shared" si="146"/>
        <v>7.9545454545454475E-2</v>
      </c>
      <c r="FE34" s="161">
        <f t="shared" si="147"/>
        <v>9.6590909090909061E-2</v>
      </c>
      <c r="FF34" s="161">
        <f t="shared" si="148"/>
        <v>9.0909090909090828E-2</v>
      </c>
      <c r="FG34" s="161">
        <f t="shared" si="149"/>
        <v>6.8181818181818121E-2</v>
      </c>
      <c r="FH34" s="161">
        <f t="shared" si="150"/>
        <v>9.6590909090909061E-2</v>
      </c>
      <c r="FI34" s="161">
        <f t="shared" si="151"/>
        <v>9.0909090909090828E-2</v>
      </c>
      <c r="FJ34" s="161">
        <f t="shared" si="152"/>
        <v>5.6818181818181879E-2</v>
      </c>
      <c r="FK34" s="161">
        <f t="shared" si="153"/>
        <v>5.6818181818181879E-2</v>
      </c>
      <c r="FL34" s="161">
        <f t="shared" si="154"/>
        <v>0</v>
      </c>
      <c r="FM34" s="161">
        <f t="shared" si="155"/>
        <v>0.125</v>
      </c>
      <c r="FN34" s="161">
        <f t="shared" si="156"/>
        <v>6.8181818181818121E-2</v>
      </c>
      <c r="FO34" s="161">
        <f t="shared" si="157"/>
        <v>5.6818181818181879E-2</v>
      </c>
      <c r="FP34" s="161">
        <f t="shared" si="158"/>
        <v>5.6818181818181879E-2</v>
      </c>
      <c r="FQ34" s="161">
        <f t="shared" si="159"/>
        <v>7.9545454545454475E-2</v>
      </c>
      <c r="FR34" s="161">
        <f t="shared" si="160"/>
        <v>9.0909090909090828E-2</v>
      </c>
      <c r="FS34" s="161">
        <f t="shared" si="161"/>
        <v>9.6590909090909061E-2</v>
      </c>
      <c r="FT34" s="161">
        <f t="shared" si="162"/>
        <v>0.11931818181818177</v>
      </c>
      <c r="FU34" s="161">
        <f t="shared" si="163"/>
        <v>8.5227272727272818E-2</v>
      </c>
      <c r="FV34" s="161">
        <f t="shared" si="164"/>
        <v>0.11363636363636365</v>
      </c>
      <c r="FW34" s="161">
        <f t="shared" si="165"/>
        <v>9.0909090909090828E-2</v>
      </c>
      <c r="FX34" s="161">
        <f t="shared" si="166"/>
        <v>8.5227272727272818E-2</v>
      </c>
      <c r="FY34" s="161">
        <f t="shared" si="167"/>
        <v>9.0909090909090828E-2</v>
      </c>
      <c r="FZ34" s="161">
        <f t="shared" si="168"/>
        <v>5.6818181818181879E-2</v>
      </c>
      <c r="GA34" s="161">
        <f t="shared" si="169"/>
        <v>5.6818181818181879E-2</v>
      </c>
      <c r="GB34" s="161">
        <f t="shared" si="170"/>
        <v>9.0909090909090828E-2</v>
      </c>
      <c r="GC34" s="161">
        <f t="shared" si="171"/>
        <v>6.8181818181818121E-2</v>
      </c>
      <c r="GD34" s="161">
        <f t="shared" si="172"/>
        <v>9.0909090909090828E-2</v>
      </c>
      <c r="GE34" s="96">
        <f>VLOOKUP($C34,'Preços 18%'!$B:$G,6,0)*IF($M34="Positiva",HLOOKUP(Y34,'Fatores PF'!$B$3:$P$15,MATCH("POSITIVA - POSITIVA",'Fatores PF'!$B$3:$B$15,0),0),IF($M34="Negativa",HLOOKUP(Y34,'Fatores PF'!$B$3:$P$15,MATCH("NEGATIVA - NEGATIVA",'Fatores PF'!$B$3:$B$15,0),0),IF($M34="Neutra",HLOOKUP(Y34,'Fatores PF'!$B$3:$P$15,MATCH("NEUTRA - NEUTRA",'Fatores PF'!$B$3:$B$15,0),0),"")))</f>
        <v>40.502317385404005</v>
      </c>
      <c r="GF34" s="96">
        <f>VLOOKUP($C34,'Preços 18%'!$B:$G,6,0)*IF($M34="Positiva",HLOOKUP(Z34,'Fatores PF'!$B$3:$P$15,MATCH("POSITIVA - POSITIVA",'Fatores PF'!$B$3:$B$15,0),0),IF($M34="Negativa",HLOOKUP(Z34,'Fatores PF'!$B$3:$P$15,MATCH("NEGATIVA - NEGATIVA",'Fatores PF'!$B$3:$B$15,0),0),IF($M34="Neutra",HLOOKUP(Z34,'Fatores PF'!$B$3:$P$15,MATCH("NEUTRA - NEUTRA",'Fatores PF'!$B$3:$B$15,0),0),"")))</f>
        <v>41.266507273762471</v>
      </c>
      <c r="GG34" s="96">
        <f>VLOOKUP($C34,'Preços 18%'!$B:$G,6,0)*IF($M34="Positiva",HLOOKUP(AA34,'Fatores PF'!$B$3:$P$15,MATCH("POSITIVA - POSITIVA",'Fatores PF'!$B$3:$B$15,0),0),IF($M34="Negativa",HLOOKUP(AA34,'Fatores PF'!$B$3:$P$15,MATCH("NEGATIVA - NEGATIVA",'Fatores PF'!$B$3:$B$15,0),0),IF($M34="Neutra",HLOOKUP(AA34,'Fatores PF'!$B$3:$P$15,MATCH("NEUTRA - NEUTRA",'Fatores PF'!$B$3:$B$15,0),0),"")))</f>
        <v>41.008583350000002</v>
      </c>
      <c r="GH34" s="96">
        <f>VLOOKUP($C34,'Preços 18%'!$B:$G,6,0)*IF($M34="Positiva",HLOOKUP(AB34,'Fatores PF'!$B$3:$P$15,MATCH("POSITIVA - POSITIVA",'Fatores PF'!$B$3:$B$15,0),0),IF($M34="Negativa",HLOOKUP(AB34,'Fatores PF'!$B$3:$P$15,MATCH("NEGATIVA - NEGATIVA",'Fatores PF'!$B$3:$B$15,0),0),IF($M34="Neutra",HLOOKUP(AB34,'Fatores PF'!$B$3:$P$15,MATCH("NEUTRA - NEUTRA",'Fatores PF'!$B$3:$B$15,0),0),"")))</f>
        <v>40.008374000000003</v>
      </c>
      <c r="GI34" s="96">
        <f>VLOOKUP($C34,'Preços 18%'!$B:$G,6,0)*IF($M34="Positiva",HLOOKUP(AC34,'Fatores PF'!$B$3:$P$15,MATCH("POSITIVA - POSITIVA",'Fatores PF'!$B$3:$B$15,0),0),IF($M34="Negativa",HLOOKUP(AC34,'Fatores PF'!$B$3:$P$15,MATCH("NEGATIVA - NEGATIVA",'Fatores PF'!$B$3:$B$15,0),0),IF($M34="Neutra",HLOOKUP(AC34,'Fatores PF'!$B$3:$P$15,MATCH("NEUTRA - NEUTRA",'Fatores PF'!$B$3:$B$15,0),0),"")))</f>
        <v>41.266507273762471</v>
      </c>
      <c r="GJ34" s="96">
        <f>VLOOKUP($C34,'Preços 18%'!$B:$G,6,0)*IF($M34="Positiva",HLOOKUP(AD34,'Fatores PF'!$B$3:$P$15,MATCH("POSITIVA - POSITIVA",'Fatores PF'!$B$3:$B$15,0),0),IF($M34="Negativa",HLOOKUP(AD34,'Fatores PF'!$B$3:$P$15,MATCH("NEGATIVA - NEGATIVA",'Fatores PF'!$B$3:$B$15,0),0),IF($M34="Neutra",HLOOKUP(AD34,'Fatores PF'!$B$3:$P$15,MATCH("NEUTRA - NEUTRA",'Fatores PF'!$B$3:$B$15,0),0),"")))</f>
        <v>41.008583350000002</v>
      </c>
      <c r="GK34" s="96">
        <f>VLOOKUP($C34,'Preços 18%'!$B:$G,6,0)*IF($M34="Positiva",HLOOKUP(AE34,'Fatores PF'!$B$3:$P$15,MATCH("POSITIVA - POSITIVA",'Fatores PF'!$B$3:$B$15,0),0),IF($M34="Negativa",HLOOKUP(AE34,'Fatores PF'!$B$3:$P$15,MATCH("NEGATIVA - NEGATIVA",'Fatores PF'!$B$3:$B$15,0),0),IF($M34="Neutra",HLOOKUP(AE34,'Fatores PF'!$B$3:$P$15,MATCH("NEUTRA - NEUTRA",'Fatores PF'!$B$3:$B$15,0),0),"")))</f>
        <v>39.526353110048007</v>
      </c>
      <c r="GL34" s="96">
        <f>VLOOKUP($C34,'Preços 18%'!$B:$G,6,0)*IF($M34="Positiva",HLOOKUP(AF34,'Fatores PF'!$B$3:$P$15,MATCH("POSITIVA - POSITIVA",'Fatores PF'!$B$3:$B$15,0),0),IF($M34="Negativa",HLOOKUP(AF34,'Fatores PF'!$B$3:$P$15,MATCH("NEGATIVA - NEGATIVA",'Fatores PF'!$B$3:$B$15,0),0),IF($M34="Neutra",HLOOKUP(AF34,'Fatores PF'!$B$3:$P$15,MATCH("NEUTRA - NEUTRA",'Fatores PF'!$B$3:$B$15,0),0),"")))</f>
        <v>39.526353110048007</v>
      </c>
      <c r="GM34" s="96">
        <f>VLOOKUP($C34,'Preços 18%'!$B:$G,6,0)*IF($M34="Positiva",HLOOKUP(AG34,'Fatores PF'!$B$3:$P$15,MATCH("POSITIVA - POSITIVA",'Fatores PF'!$B$3:$B$15,0),0),IF($M34="Negativa",HLOOKUP(AG34,'Fatores PF'!$B$3:$P$15,MATCH("NEGATIVA - NEGATIVA",'Fatores PF'!$B$3:$B$15,0),0),IF($M34="Neutra",HLOOKUP(AG34,'Fatores PF'!$B$3:$P$15,MATCH("NEUTRA - NEUTRA",'Fatores PF'!$B$3:$B$15,0),0),"")))</f>
        <v>40.502317385404005</v>
      </c>
      <c r="GN34" s="96">
        <f>VLOOKUP($C34,'Preços 18%'!$B:$G,6,0)*IF($M34="Positiva",HLOOKUP(AH34,'Fatores PF'!$B$3:$P$15,MATCH("POSITIVA - POSITIVA",'Fatores PF'!$B$3:$B$15,0),0),IF($M34="Negativa",HLOOKUP(AH34,'Fatores PF'!$B$3:$P$15,MATCH("NEGATIVA - NEGATIVA",'Fatores PF'!$B$3:$B$15,0),0),IF($M34="Neutra",HLOOKUP(AH34,'Fatores PF'!$B$3:$P$15,MATCH("NEUTRA - NEUTRA",'Fatores PF'!$B$3:$B$15,0),0),"")))</f>
        <v>42.606317765690001</v>
      </c>
      <c r="GO34" s="96">
        <f>VLOOKUP($C34,'Preços 18%'!$B:$G,6,0)*IF($M34="Positiva",HLOOKUP(AI34,'Fatores PF'!$B$3:$P$15,MATCH("POSITIVA - POSITIVA",'Fatores PF'!$B$3:$B$15,0),0),IF($M34="Negativa",HLOOKUP(AI34,'Fatores PF'!$B$3:$P$15,MATCH("NEGATIVA - NEGATIVA",'Fatores PF'!$B$3:$B$15,0),0),IF($M34="Neutra",HLOOKUP(AI34,'Fatores PF'!$B$3:$P$15,MATCH("NEUTRA - NEUTRA",'Fatores PF'!$B$3:$B$15,0),0),"")))</f>
        <v>40.008374000000003</v>
      </c>
      <c r="GP34" s="96">
        <f>VLOOKUP($C34,'Preços 18%'!$B:$G,6,0)*IF($M34="Positiva",HLOOKUP(AJ34,'Fatores PF'!$B$3:$P$15,MATCH("POSITIVA - POSITIVA",'Fatores PF'!$B$3:$B$15,0),0),IF($M34="Negativa",HLOOKUP(AJ34,'Fatores PF'!$B$3:$P$15,MATCH("NEGATIVA - NEGATIVA",'Fatores PF'!$B$3:$B$15,0),0),IF($M34="Neutra",HLOOKUP(AJ34,'Fatores PF'!$B$3:$P$15,MATCH("NEUTRA - NEUTRA",'Fatores PF'!$B$3:$B$15,0),0),"")))</f>
        <v>39.526353110048007</v>
      </c>
      <c r="GQ34" s="96">
        <f>VLOOKUP($C34,'Preços 18%'!$B:$G,6,0)*IF($M34="Positiva",HLOOKUP(AK34,'Fatores PF'!$B$3:$P$15,MATCH("POSITIVA - POSITIVA",'Fatores PF'!$B$3:$B$15,0),0),IF($M34="Negativa",HLOOKUP(AK34,'Fatores PF'!$B$3:$P$15,MATCH("NEGATIVA - NEGATIVA",'Fatores PF'!$B$3:$B$15,0),0),IF($M34="Neutra",HLOOKUP(AK34,'Fatores PF'!$B$3:$P$15,MATCH("NEUTRA - NEUTRA",'Fatores PF'!$B$3:$B$15,0),0),"")))</f>
        <v>39.526353110048007</v>
      </c>
      <c r="GR34" s="96">
        <f>VLOOKUP($C34,'Preços 18%'!$B:$G,6,0)*IF($M34="Positiva",HLOOKUP(AL34,'Fatores PF'!$B$3:$P$15,MATCH("POSITIVA - POSITIVA",'Fatores PF'!$B$3:$B$15,0),0),IF($M34="Negativa",HLOOKUP(AL34,'Fatores PF'!$B$3:$P$15,MATCH("NEGATIVA - NEGATIVA",'Fatores PF'!$B$3:$B$15,0),0),IF($M34="Neutra",HLOOKUP(AL34,'Fatores PF'!$B$3:$P$15,MATCH("NEUTRA - NEUTRA",'Fatores PF'!$B$3:$B$15,0),0),"")))</f>
        <v>40.502317385404005</v>
      </c>
      <c r="GS34" s="96">
        <f>VLOOKUP($C34,'Preços 18%'!$B:$G,6,0)*IF($M34="Positiva",HLOOKUP(AM34,'Fatores PF'!$B$3:$P$15,MATCH("POSITIVA - POSITIVA",'Fatores PF'!$B$3:$B$15,0),0),IF($M34="Negativa",HLOOKUP(AM34,'Fatores PF'!$B$3:$P$15,MATCH("NEGATIVA - NEGATIVA",'Fatores PF'!$B$3:$B$15,0),0),IF($M34="Neutra",HLOOKUP(AM34,'Fatores PF'!$B$3:$P$15,MATCH("NEUTRA - NEUTRA",'Fatores PF'!$B$3:$B$15,0),0),"")))</f>
        <v>41.008583350000002</v>
      </c>
      <c r="GT34" s="96">
        <f>VLOOKUP($C34,'Preços 18%'!$B:$G,6,0)*IF($M34="Positiva",HLOOKUP(AN34,'Fatores PF'!$B$3:$P$15,MATCH("POSITIVA - POSITIVA",'Fatores PF'!$B$3:$B$15,0),0),IF($M34="Negativa",HLOOKUP(AN34,'Fatores PF'!$B$3:$P$15,MATCH("NEGATIVA - NEGATIVA",'Fatores PF'!$B$3:$B$15,0),0),IF($M34="Neutra",HLOOKUP(AN34,'Fatores PF'!$B$3:$P$15,MATCH("NEUTRA - NEUTRA",'Fatores PF'!$B$3:$B$15,0),0),"")))</f>
        <v>41.266507273762471</v>
      </c>
      <c r="GU34" s="96">
        <f>VLOOKUP($C34,'Preços 18%'!$B:$G,6,0)*IF($M34="Positiva",HLOOKUP(AO34,'Fatores PF'!$B$3:$P$15,MATCH("POSITIVA - POSITIVA",'Fatores PF'!$B$3:$B$15,0),0),IF($M34="Negativa",HLOOKUP(AO34,'Fatores PF'!$B$3:$P$15,MATCH("NEGATIVA - NEGATIVA",'Fatores PF'!$B$3:$B$15,0),0),IF($M34="Neutra",HLOOKUP(AO34,'Fatores PF'!$B$3:$P$15,MATCH("NEUTRA - NEUTRA",'Fatores PF'!$B$3:$B$15,0),0),"")))</f>
        <v>42.331460236310008</v>
      </c>
      <c r="GV34" s="96">
        <f>VLOOKUP($C34,'Preços 18%'!$B:$G,6,0)*IF($M34="Positiva",HLOOKUP(AP34,'Fatores PF'!$B$3:$P$15,MATCH("POSITIVA - POSITIVA",'Fatores PF'!$B$3:$B$15,0),0),IF($M34="Negativa",HLOOKUP(AP34,'Fatores PF'!$B$3:$P$15,MATCH("NEGATIVA - NEGATIVA",'Fatores PF'!$B$3:$B$15,0),0),IF($M34="Neutra",HLOOKUP(AP34,'Fatores PF'!$B$3:$P$15,MATCH("NEUTRA - NEUTRA",'Fatores PF'!$B$3:$B$15,0),0),"")))</f>
        <v>40.753884814919324</v>
      </c>
      <c r="GW34" s="96">
        <f>VLOOKUP($C34,'Preços 18%'!$B:$G,6,0)*IF($M34="Positiva",HLOOKUP(AQ34,'Fatores PF'!$B$3:$P$15,MATCH("POSITIVA - POSITIVA",'Fatores PF'!$B$3:$B$15,0),0),IF($M34="Negativa",HLOOKUP(AQ34,'Fatores PF'!$B$3:$P$15,MATCH("NEGATIVA - NEGATIVA",'Fatores PF'!$B$3:$B$15,0),0),IF($M34="Neutra",HLOOKUP(AQ34,'Fatores PF'!$B$3:$P$15,MATCH("NEUTRA - NEUTRA",'Fatores PF'!$B$3:$B$15,0),0),"")))</f>
        <v>42.060083435468009</v>
      </c>
      <c r="GX34" s="96">
        <f>VLOOKUP($C34,'Preços 18%'!$B:$G,6,0)*IF($M34="Positiva",HLOOKUP(AR34,'Fatores PF'!$B$3:$P$15,MATCH("POSITIVA - POSITIVA",'Fatores PF'!$B$3:$B$15,0),0),IF($M34="Negativa",HLOOKUP(AR34,'Fatores PF'!$B$3:$P$15,MATCH("NEGATIVA - NEGATIVA",'Fatores PF'!$B$3:$B$15,0),0),IF($M34="Neutra",HLOOKUP(AR34,'Fatores PF'!$B$3:$P$15,MATCH("NEUTRA - NEUTRA",'Fatores PF'!$B$3:$B$15,0),0),"")))</f>
        <v>41.008583350000002</v>
      </c>
      <c r="GY34" s="96">
        <f>VLOOKUP($C34,'Preços 18%'!$B:$G,6,0)*IF($M34="Positiva",HLOOKUP(AS34,'Fatores PF'!$B$3:$P$15,MATCH("POSITIVA - POSITIVA",'Fatores PF'!$B$3:$B$15,0),0),IF($M34="Negativa",HLOOKUP(AS34,'Fatores PF'!$B$3:$P$15,MATCH("NEGATIVA - NEGATIVA",'Fatores PF'!$B$3:$B$15,0),0),IF($M34="Neutra",HLOOKUP(AS34,'Fatores PF'!$B$3:$P$15,MATCH("NEUTRA - NEUTRA",'Fatores PF'!$B$3:$B$15,0),0),"")))</f>
        <v>40.753884814919324</v>
      </c>
      <c r="GZ34" s="96">
        <f>VLOOKUP($C34,'Preços 18%'!$B:$G,6,0)*IF($M34="Positiva",HLOOKUP(AT34,'Fatores PF'!$B$3:$P$15,MATCH("POSITIVA - POSITIVA",'Fatores PF'!$B$3:$B$15,0),0),IF($M34="Negativa",HLOOKUP(AT34,'Fatores PF'!$B$3:$P$15,MATCH("NEGATIVA - NEGATIVA",'Fatores PF'!$B$3:$B$15,0),0),IF($M34="Neutra",HLOOKUP(AT34,'Fatores PF'!$B$3:$P$15,MATCH("NEUTRA - NEUTRA",'Fatores PF'!$B$3:$B$15,0),0),"")))</f>
        <v>41.008583350000002</v>
      </c>
      <c r="HA34" s="96">
        <f>VLOOKUP($C34,'Preços 18%'!$B:$G,6,0)*IF($M34="Positiva",HLOOKUP(AU34,'Fatores PF'!$B$3:$P$15,MATCH("POSITIVA - POSITIVA",'Fatores PF'!$B$3:$B$15,0),0),IF($M34="Negativa",HLOOKUP(AU34,'Fatores PF'!$B$3:$P$15,MATCH("NEGATIVA - NEGATIVA",'Fatores PF'!$B$3:$B$15,0),0),IF($M34="Neutra",HLOOKUP(AU34,'Fatores PF'!$B$3:$P$15,MATCH("NEUTRA - NEUTRA",'Fatores PF'!$B$3:$B$15,0),0),"")))</f>
        <v>39.526353110048007</v>
      </c>
      <c r="HB34" s="96">
        <f>VLOOKUP($C34,'Preços 18%'!$B:$G,6,0)*IF($M34="Positiva",HLOOKUP(AV34,'Fatores PF'!$B$3:$P$15,MATCH("POSITIVA - POSITIVA",'Fatores PF'!$B$3:$B$15,0),0),IF($M34="Negativa",HLOOKUP(AV34,'Fatores PF'!$B$3:$P$15,MATCH("NEGATIVA - NEGATIVA",'Fatores PF'!$B$3:$B$15,0),0),IF($M34="Neutra",HLOOKUP(AV34,'Fatores PF'!$B$3:$P$15,MATCH("NEUTRA - NEUTRA",'Fatores PF'!$B$3:$B$15,0),0),"")))</f>
        <v>39.526353110048007</v>
      </c>
      <c r="HC34" s="96">
        <f>VLOOKUP($C34,'Preços 18%'!$B:$G,6,0)*IF($M34="Positiva",HLOOKUP(AW34,'Fatores PF'!$B$3:$P$15,MATCH("POSITIVA - POSITIVA",'Fatores PF'!$B$3:$B$15,0),0),IF($M34="Negativa",HLOOKUP(AW34,'Fatores PF'!$B$3:$P$15,MATCH("NEGATIVA - NEGATIVA",'Fatores PF'!$B$3:$B$15,0),0),IF($M34="Neutra",HLOOKUP(AW34,'Fatores PF'!$B$3:$P$15,MATCH("NEUTRA - NEUTRA",'Fatores PF'!$B$3:$B$15,0),0),"")))</f>
        <v>41.008583350000002</v>
      </c>
      <c r="HD34" s="96">
        <f>VLOOKUP($C34,'Preços 18%'!$B:$G,6,0)*IF($M34="Positiva",HLOOKUP(AX34,'Fatores PF'!$B$3:$P$15,MATCH("POSITIVA - POSITIVA",'Fatores PF'!$B$3:$B$15,0),0),IF($M34="Negativa",HLOOKUP(AX34,'Fatores PF'!$B$3:$P$15,MATCH("NEGATIVA - NEGATIVA",'Fatores PF'!$B$3:$B$15,0),0),IF($M34="Neutra",HLOOKUP(AX34,'Fatores PF'!$B$3:$P$15,MATCH("NEUTRA - NEUTRA",'Fatores PF'!$B$3:$B$15,0),0),"")))</f>
        <v>40.008374000000003</v>
      </c>
      <c r="HE34" s="96">
        <f>VLOOKUP($C34,'Preços 18%'!$B:$G,6,0)*IF($M34="Positiva",HLOOKUP(AY34,'Fatores PF'!$B$3:$P$15,MATCH("POSITIVA - POSITIVA",'Fatores PF'!$B$3:$B$15,0),0),IF($M34="Negativa",HLOOKUP(AY34,'Fatores PF'!$B$3:$P$15,MATCH("NEGATIVA - NEGATIVA",'Fatores PF'!$B$3:$B$15,0),0),IF($M34="Neutra",HLOOKUP(AY34,'Fatores PF'!$B$3:$P$15,MATCH("NEUTRA - NEUTRA",'Fatores PF'!$B$3:$B$15,0),0),"")))</f>
        <v>41.008583350000002</v>
      </c>
      <c r="HF34" s="96">
        <f>GE34/IF($M34="Positiva",VLOOKUP(Y34,'Fatores PMC'!$B:$E,2,0),IF($M34="Negativa",VLOOKUP(Y34,'Fatores PMC'!$B:$E,3,0),IF($M34="Neutra",VLOOKUP(Y34,'Fatores PMC'!$B:$E,4,0))))</f>
        <v>55.992077761501235</v>
      </c>
      <c r="HG34" s="96">
        <f>GF34/IF($M34="Positiva",VLOOKUP(Z34,'Fatores PMC'!$B:$E,2,0),IF($M34="Negativa",VLOOKUP(Z34,'Fatores PMC'!$B:$E,3,0),IF($M34="Neutra",VLOOKUP(Z34,'Fatores PMC'!$B:$E,4,0))))</f>
        <v>57.048525451799073</v>
      </c>
      <c r="HH34" s="96">
        <f>GG34/IF($M34="Positiva",VLOOKUP(AA34,'Fatores PMC'!$B:$E,2,0),IF($M34="Negativa",VLOOKUP(AA34,'Fatores PMC'!$B:$E,3,0),IF($M34="Neutra",VLOOKUP(AA34,'Fatores PMC'!$B:$E,4,0))))</f>
        <v>56.691960758020244</v>
      </c>
      <c r="HI34" s="96">
        <f>GH34/IF($M34="Positiva",VLOOKUP(AB34,'Fatores PMC'!$B:$E,2,0),IF($M34="Negativa",VLOOKUP(AB34,'Fatores PMC'!$B:$E,3,0),IF($M34="Neutra",VLOOKUP(AB34,'Fatores PMC'!$B:$E,4,0))))</f>
        <v>55.309230007824624</v>
      </c>
      <c r="HJ34" s="96">
        <f>GI34/IF($M34="Positiva",VLOOKUP(AC34,'Fatores PMC'!$B:$E,2,0),IF($M34="Negativa",VLOOKUP(AC34,'Fatores PMC'!$B:$E,3,0),IF($M34="Neutra",VLOOKUP(AC34,'Fatores PMC'!$B:$E,4,0))))</f>
        <v>57.048525451799073</v>
      </c>
      <c r="HK34" s="96">
        <f>GJ34/IF($M34="Positiva",VLOOKUP(AD34,'Fatores PMC'!$B:$E,2,0),IF($M34="Negativa",VLOOKUP(AD34,'Fatores PMC'!$B:$E,3,0),IF($M34="Neutra",VLOOKUP(AD34,'Fatores PMC'!$B:$E,4,0))))</f>
        <v>56.691960758020244</v>
      </c>
      <c r="HL34" s="96">
        <f>GK34/IF($M34="Positiva",VLOOKUP(AE34,'Fatores PMC'!$B:$E,2,0),IF($M34="Negativa",VLOOKUP(AE34,'Fatores PMC'!$B:$E,3,0),IF($M34="Neutra",VLOOKUP(AE34,'Fatores PMC'!$B:$E,4,0))))</f>
        <v>54.642864404690357</v>
      </c>
      <c r="HM34" s="96">
        <f>GL34/IF($M34="Positiva",VLOOKUP(AF34,'Fatores PMC'!$B:$E,2,0),IF($M34="Negativa",VLOOKUP(AF34,'Fatores PMC'!$B:$E,3,0),IF($M34="Neutra",VLOOKUP(AF34,'Fatores PMC'!$B:$E,4,0))))</f>
        <v>54.642864404690357</v>
      </c>
      <c r="HN34" s="96">
        <f>GM34/IF($M34="Positiva",VLOOKUP(AG34,'Fatores PMC'!$B:$E,2,0),IF($M34="Negativa",VLOOKUP(AG34,'Fatores PMC'!$B:$E,3,0),IF($M34="Neutra",VLOOKUP(AG34,'Fatores PMC'!$B:$E,4,0))))</f>
        <v>55.992077761501235</v>
      </c>
      <c r="HO34" s="96">
        <f>GN34/IF($M34="Positiva",VLOOKUP(AH34,'Fatores PMC'!$B:$E,2,0),IF($M34="Negativa",VLOOKUP(AH34,'Fatores PMC'!$B:$E,3,0),IF($M34="Neutra",VLOOKUP(AH34,'Fatores PMC'!$B:$E,4,0))))</f>
        <v>58.900734858382712</v>
      </c>
      <c r="HP34" s="96">
        <f>GO34/IF($M34="Positiva",VLOOKUP(AI34,'Fatores PMC'!$B:$E,2,0),IF($M34="Negativa",VLOOKUP(AI34,'Fatores PMC'!$B:$E,3,0),IF($M34="Neutra",VLOOKUP(AI34,'Fatores PMC'!$B:$E,4,0))))</f>
        <v>55.309230007824624</v>
      </c>
      <c r="HQ34" s="96">
        <f>GP34/IF($M34="Positiva",VLOOKUP(AJ34,'Fatores PMC'!$B:$E,2,0),IF($M34="Negativa",VLOOKUP(AJ34,'Fatores PMC'!$B:$E,3,0),IF($M34="Neutra",VLOOKUP(AJ34,'Fatores PMC'!$B:$E,4,0))))</f>
        <v>54.642864404690357</v>
      </c>
      <c r="HR34" s="96">
        <f>GQ34/IF($M34="Positiva",VLOOKUP(AK34,'Fatores PMC'!$B:$E,2,0),IF($M34="Negativa",VLOOKUP(AK34,'Fatores PMC'!$B:$E,3,0),IF($M34="Neutra",VLOOKUP(AK34,'Fatores PMC'!$B:$E,4,0))))</f>
        <v>54.642864404690357</v>
      </c>
      <c r="HS34" s="96">
        <f>GR34/IF($M34="Positiva",VLOOKUP(AL34,'Fatores PMC'!$B:$E,2,0),IF($M34="Negativa",VLOOKUP(AL34,'Fatores PMC'!$B:$E,3,0),IF($M34="Neutra",VLOOKUP(AL34,'Fatores PMC'!$B:$E,4,0))))</f>
        <v>55.992077761501235</v>
      </c>
      <c r="HT34" s="96">
        <f>GS34/IF($M34="Positiva",VLOOKUP(AM34,'Fatores PMC'!$B:$E,2,0),IF($M34="Negativa",VLOOKUP(AM34,'Fatores PMC'!$B:$E,3,0),IF($M34="Neutra",VLOOKUP(AM34,'Fatores PMC'!$B:$E,4,0))))</f>
        <v>56.691960758020244</v>
      </c>
      <c r="HU34" s="96">
        <f>GT34/IF($M34="Positiva",VLOOKUP(AN34,'Fatores PMC'!$B:$E,2,0),IF($M34="Negativa",VLOOKUP(AN34,'Fatores PMC'!$B:$E,3,0),IF($M34="Neutra",VLOOKUP(AN34,'Fatores PMC'!$B:$E,4,0))))</f>
        <v>57.048525451799073</v>
      </c>
      <c r="HV34" s="96">
        <f>GU34/IF($M34="Positiva",VLOOKUP(AO34,'Fatores PMC'!$B:$E,2,0),IF($M34="Negativa",VLOOKUP(AO34,'Fatores PMC'!$B:$E,3,0),IF($M34="Neutra",VLOOKUP(AO34,'Fatores PMC'!$B:$E,4,0))))</f>
        <v>58.52076044822897</v>
      </c>
      <c r="HW34" s="96">
        <f>GV34/IF($M34="Positiva",VLOOKUP(AP34,'Fatores PMC'!$B:$E,2,0),IF($M34="Negativa",VLOOKUP(AP34,'Fatores PMC'!$B:$E,3,0),IF($M34="Neutra",VLOOKUP(AP34,'Fatores PMC'!$B:$E,4,0))))</f>
        <v>56.339854974880112</v>
      </c>
      <c r="HX34" s="96">
        <f>GW34/IF($M34="Positiva",VLOOKUP(AQ34,'Fatores PMC'!$B:$E,2,0),IF($M34="Negativa",VLOOKUP(AQ34,'Fatores PMC'!$B:$E,3,0),IF($M34="Neutra",VLOOKUP(AQ34,'Fatores PMC'!$B:$E,4,0))))</f>
        <v>58.145597941085896</v>
      </c>
      <c r="HY34" s="96">
        <f>GX34/IF($M34="Positiva",VLOOKUP(AR34,'Fatores PMC'!$B:$E,2,0),IF($M34="Negativa",VLOOKUP(AR34,'Fatores PMC'!$B:$E,3,0),IF($M34="Neutra",VLOOKUP(AR34,'Fatores PMC'!$B:$E,4,0))))</f>
        <v>56.691960758020244</v>
      </c>
      <c r="HZ34" s="96">
        <f>GY34/IF($M34="Positiva",VLOOKUP(AS34,'Fatores PMC'!$B:$E,2,0),IF($M34="Negativa",VLOOKUP(AS34,'Fatores PMC'!$B:$E,3,0),IF($M34="Neutra",VLOOKUP(AS34,'Fatores PMC'!$B:$E,4,0))))</f>
        <v>56.339854974880112</v>
      </c>
      <c r="IA34" s="96">
        <f>GZ34/IF($M34="Positiva",VLOOKUP(AT34,'Fatores PMC'!$B:$E,2,0),IF($M34="Negativa",VLOOKUP(AT34,'Fatores PMC'!$B:$E,3,0),IF($M34="Neutra",VLOOKUP(AT34,'Fatores PMC'!$B:$E,4,0))))</f>
        <v>56.691960758020244</v>
      </c>
      <c r="IB34" s="96">
        <f>HA34/IF($M34="Positiva",VLOOKUP(AU34,'Fatores PMC'!$B:$E,2,0),IF($M34="Negativa",VLOOKUP(AU34,'Fatores PMC'!$B:$E,3,0),IF($M34="Neutra",VLOOKUP(AU34,'Fatores PMC'!$B:$E,4,0))))</f>
        <v>54.642864404690357</v>
      </c>
      <c r="IC34" s="96">
        <f>HB34/IF($M34="Positiva",VLOOKUP(AV34,'Fatores PMC'!$B:$E,2,0),IF($M34="Negativa",VLOOKUP(AV34,'Fatores PMC'!$B:$E,3,0),IF($M34="Neutra",VLOOKUP(AV34,'Fatores PMC'!$B:$E,4,0))))</f>
        <v>54.642864404690357</v>
      </c>
      <c r="ID34" s="96">
        <f>HC34/IF($M34="Positiva",VLOOKUP(AW34,'Fatores PMC'!$B:$E,2,0),IF($M34="Negativa",VLOOKUP(AW34,'Fatores PMC'!$B:$E,3,0),IF($M34="Neutra",VLOOKUP(AW34,'Fatores PMC'!$B:$E,4,0))))</f>
        <v>56.691960758020244</v>
      </c>
      <c r="IE34" s="96">
        <f>HD34/IF($M34="Positiva",VLOOKUP(AX34,'Fatores PMC'!$B:$E,2,0),IF($M34="Negativa",VLOOKUP(AX34,'Fatores PMC'!$B:$E,3,0),IF($M34="Neutra",VLOOKUP(AX34,'Fatores PMC'!$B:$E,4,0))))</f>
        <v>55.309230007824624</v>
      </c>
      <c r="IF34" s="96">
        <f>HE34/IF($M34="Positiva",VLOOKUP(AY34,'Fatores PMC'!$B:$E,2,0),IF($M34="Negativa",VLOOKUP(AY34,'Fatores PMC'!$B:$E,3,0),IF($M34="Neutra",VLOOKUP(AY34,'Fatores PMC'!$B:$E,4,0))))</f>
        <v>56.691960758020244</v>
      </c>
      <c r="IG34" s="161">
        <f t="shared" si="100"/>
        <v>5.6818181818181879E-2</v>
      </c>
      <c r="IH34" s="161">
        <f t="shared" si="100"/>
        <v>6.8181818181818121E-2</v>
      </c>
      <c r="II34" s="161">
        <f t="shared" si="100"/>
        <v>7.9545454545454475E-2</v>
      </c>
      <c r="IJ34" s="161">
        <f t="shared" si="100"/>
        <v>8.5227272727272818E-2</v>
      </c>
      <c r="IK34" s="161">
        <f t="shared" si="100"/>
        <v>9.0909090909090828E-2</v>
      </c>
      <c r="IL34" s="161">
        <f t="shared" si="100"/>
        <v>9.6590909090909061E-2</v>
      </c>
      <c r="IM34" s="161">
        <f t="shared" si="100"/>
        <v>0.11363636363636365</v>
      </c>
      <c r="IN34" s="161">
        <f t="shared" si="100"/>
        <v>0.11931818181818177</v>
      </c>
      <c r="IO34" s="161">
        <f t="shared" si="100"/>
        <v>0.125</v>
      </c>
      <c r="IP34" s="161">
        <f t="shared" si="101"/>
        <v>0</v>
      </c>
      <c r="IQ34" s="161">
        <f t="shared" si="102"/>
        <v>6.8181818181818121E-2</v>
      </c>
      <c r="IR34" s="161">
        <f t="shared" si="103"/>
        <v>6.8181818181818121E-2</v>
      </c>
      <c r="IS34" s="161">
        <f t="shared" si="100"/>
        <v>6.8181818181818121E-2</v>
      </c>
      <c r="IT34" s="161">
        <f t="shared" si="100"/>
        <v>7.9545454545454475E-2</v>
      </c>
      <c r="IU34" s="161">
        <f t="shared" si="100"/>
        <v>8.5227272727272818E-2</v>
      </c>
      <c r="IV34" s="161">
        <f t="shared" si="100"/>
        <v>9.0909090909090828E-2</v>
      </c>
      <c r="IW34" s="97">
        <f>VLOOKUP($C34,'Preços 18%'!$B:$G,6,0)*IF($M34="Positiva",HLOOKUP(IW$5,'Fatores PF'!$B$3:$P$15,MATCH("POSITIVA - POSITIVA",'Fatores PF'!$B$3:$B$15,0),0),IF($M34="Negativa",HLOOKUP(IW$5,'Fatores PF'!$B$3:$P$15,MATCH("NEGATIVA - NEGATIVA",'Fatores PF'!$B$3:$B$15,0),0),IF($M34="Neutra",HLOOKUP(IW$5,'Fatores PF'!$B$3:$P$15,MATCH("NEUTRA - NEUTRA",'Fatores PF'!$B$3:$B$15,0),0),"")))</f>
        <v>32.806866679999999</v>
      </c>
      <c r="IX34" s="97">
        <f>VLOOKUP($C34,'Preços 18%'!$B:$G,6,0)*IF($M34="Positiva",HLOOKUP(IX$5,'Fatores PF'!$B$3:$P$15,MATCH("POSITIVA - POSITIVA",'Fatores PF'!$B$3:$B$15,0),0),IF($M34="Negativa",HLOOKUP(IX$5,'Fatores PF'!$B$3:$P$15,MATCH("NEGATIVA - NEGATIVA",'Fatores PF'!$B$3:$B$15,0),0),IF($M34="Neutra",HLOOKUP(IX$5,'Fatores PF'!$B$3:$P$15,MATCH("NEUTRA - NEUTRA",'Fatores PF'!$B$3:$B$15,0),0),"")))</f>
        <v>37.280523043932007</v>
      </c>
      <c r="IY34" s="97">
        <f>VLOOKUP($C34,'Preços 18%'!$B:$G,6,0)*IF($M34="Positiva",HLOOKUP(IY$5,'Fatores PF'!$B$3:$P$15,MATCH("POSITIVA - POSITIVA",'Fatores PF'!$B$3:$B$15,0),0),IF($M34="Negativa",HLOOKUP(IY$5,'Fatores PF'!$B$3:$P$15,MATCH("NEGATIVA - NEGATIVA",'Fatores PF'!$B$3:$B$15,0),0),IF($M34="Neutra",HLOOKUP(IY$5,'Fatores PF'!$B$3:$P$15,MATCH("NEUTRA - NEUTRA",'Fatores PF'!$B$3:$B$15,0),0),"")))</f>
        <v>39.526353110048007</v>
      </c>
      <c r="IZ34" s="97">
        <f>VLOOKUP($C34,'Preços 18%'!$B:$G,6,0)*IF($M34="Positiva",HLOOKUP(IZ$5,'Fatores PF'!$B$3:$P$15,MATCH("POSITIVA - POSITIVA",'Fatores PF'!$B$3:$B$15,0),0),IF($M34="Negativa",HLOOKUP(IZ$5,'Fatores PF'!$B$3:$P$15,MATCH("NEGATIVA - NEGATIVA",'Fatores PF'!$B$3:$B$15,0),0),IF($M34="Neutra",HLOOKUP(IZ$5,'Fatores PF'!$B$3:$P$15,MATCH("NEUTRA - NEUTRA",'Fatores PF'!$B$3:$B$15,0),0),"")))</f>
        <v>39.765883245186004</v>
      </c>
      <c r="JA34" s="97">
        <f>VLOOKUP($C34,'Preços 18%'!$B:$G,6,0)*IF($M34="Positiva",HLOOKUP(JA$5,'Fatores PF'!$B$3:$P$15,MATCH("POSITIVA - POSITIVA",'Fatores PF'!$B$3:$B$15,0),0),IF($M34="Negativa",HLOOKUP(JA$5,'Fatores PF'!$B$3:$P$15,MATCH("NEGATIVA - NEGATIVA",'Fatores PF'!$B$3:$B$15,0),0),IF($M34="Neutra",HLOOKUP(JA$5,'Fatores PF'!$B$3:$P$15,MATCH("NEUTRA - NEUTRA",'Fatores PF'!$B$3:$B$15,0),0),"")))</f>
        <v>40.008374000000003</v>
      </c>
      <c r="JB34" s="97">
        <f>VLOOKUP($C34,'Preços 18%'!$B:$G,6,0)*IF($M34="Positiva",HLOOKUP(JB$5,'Fatores PF'!$B$3:$P$15,MATCH("POSITIVA - POSITIVA",'Fatores PF'!$B$3:$B$15,0),0),IF($M34="Negativa",HLOOKUP(JB$5,'Fatores PF'!$B$3:$P$15,MATCH("NEGATIVA - NEGATIVA",'Fatores PF'!$B$3:$B$15,0),0),IF($M34="Neutra",HLOOKUP(JB$5,'Fatores PF'!$B$3:$P$15,MATCH("NEUTRA - NEUTRA",'Fatores PF'!$B$3:$B$15,0),0),"")))</f>
        <v>40.502317385404005</v>
      </c>
      <c r="JC34" s="97">
        <f>VLOOKUP($C34,'Preços 18%'!$B:$G,6,0)*IF($M34="Positiva",HLOOKUP(JC$5,'Fatores PF'!$B$3:$P$15,MATCH("POSITIVA - POSITIVA",'Fatores PF'!$B$3:$B$15,0),0),IF($M34="Negativa",HLOOKUP(JC$5,'Fatores PF'!$B$3:$P$15,MATCH("NEGATIVA - NEGATIVA",'Fatores PF'!$B$3:$B$15,0),0),IF($M34="Neutra",HLOOKUP(JC$5,'Fatores PF'!$B$3:$P$15,MATCH("NEUTRA - NEUTRA",'Fatores PF'!$B$3:$B$15,0),0),"")))</f>
        <v>40.753884814919324</v>
      </c>
      <c r="JD34" s="97">
        <f>VLOOKUP($C34,'Preços 18%'!$B:$G,6,0)*IF($M34="Positiva",HLOOKUP(JD$5,'Fatores PF'!$B$3:$P$15,MATCH("POSITIVA - POSITIVA",'Fatores PF'!$B$3:$B$15,0),0),IF($M34="Negativa",HLOOKUP(JD$5,'Fatores PF'!$B$3:$P$15,MATCH("NEGATIVA - NEGATIVA",'Fatores PF'!$B$3:$B$15,0),0),IF($M34="Neutra",HLOOKUP(JD$5,'Fatores PF'!$B$3:$P$15,MATCH("NEUTRA - NEUTRA",'Fatores PF'!$B$3:$B$15,0),0),"")))</f>
        <v>41.008583350000002</v>
      </c>
      <c r="JE34" s="97">
        <f>VLOOKUP($C34,'Preços 18%'!$B:$G,6,0)*IF($M34="Positiva",HLOOKUP(JE$5,'Fatores PF'!$B$3:$P$15,MATCH("POSITIVA - POSITIVA",'Fatores PF'!$B$3:$B$15,0),0),IF($M34="Negativa",HLOOKUP(JE$5,'Fatores PF'!$B$3:$P$15,MATCH("NEGATIVA - NEGATIVA",'Fatores PF'!$B$3:$B$15,0),0),IF($M34="Neutra",HLOOKUP(JE$5,'Fatores PF'!$B$3:$P$15,MATCH("NEUTRA - NEUTRA",'Fatores PF'!$B$3:$B$15,0),0),"")))</f>
        <v>41.266507273762471</v>
      </c>
      <c r="JF34" s="97">
        <f>VLOOKUP($C34,'Preços 18%'!$B:$G,6,0)*IF($M34="Positiva",HLOOKUP(JF$5,'Fatores PF'!$B$3:$P$15,MATCH("POSITIVA - POSITIVA",'Fatores PF'!$B$3:$B$15,0),0),IF($M34="Negativa",HLOOKUP(JF$5,'Fatores PF'!$B$3:$P$15,MATCH("NEGATIVA - NEGATIVA",'Fatores PF'!$B$3:$B$15,0),0),IF($M34="Neutra",HLOOKUP(JF$5,'Fatores PF'!$B$3:$P$15,MATCH("NEUTRA - NEUTRA",'Fatores PF'!$B$3:$B$15,0),0),"")))</f>
        <v>41.527692002650006</v>
      </c>
      <c r="JG34" s="97">
        <f>VLOOKUP($C34,'Preços 18%'!$B:$G,6,0)*IF($M34="Positiva",HLOOKUP(JG$5,'Fatores PF'!$B$3:$P$15,MATCH("POSITIVA - POSITIVA",'Fatores PF'!$B$3:$B$15,0),0),IF($M34="Negativa",HLOOKUP(JG$5,'Fatores PF'!$B$3:$P$15,MATCH("NEGATIVA - NEGATIVA",'Fatores PF'!$B$3:$B$15,0),0),IF($M34="Neutra",HLOOKUP(JG$5,'Fatores PF'!$B$3:$P$15,MATCH("NEUTRA - NEUTRA",'Fatores PF'!$B$3:$B$15,0),0),"")))</f>
        <v>42.060083435468009</v>
      </c>
      <c r="JH34" s="97">
        <f>VLOOKUP($C34,'Preços 18%'!$B:$G,6,0)*IF($M34="Positiva",HLOOKUP(JH$5,'Fatores PF'!$B$3:$P$15,MATCH("POSITIVA - POSITIVA",'Fatores PF'!$B$3:$B$15,0),0),IF($M34="Negativa",HLOOKUP(JH$5,'Fatores PF'!$B$3:$P$15,MATCH("NEGATIVA - NEGATIVA",'Fatores PF'!$B$3:$B$15,0),0),IF($M34="Neutra",HLOOKUP(JH$5,'Fatores PF'!$B$3:$P$15,MATCH("NEUTRA - NEUTRA",'Fatores PF'!$B$3:$B$15,0),0),"")))</f>
        <v>42.331460236310008</v>
      </c>
      <c r="JI34" s="97">
        <f>VLOOKUP($C34,'Preços 18%'!$B:$G,6,0)*IF($M34="Positiva",HLOOKUP(JI$5,'Fatores PF'!$B$3:$P$15,MATCH("POSITIVA - POSITIVA",'Fatores PF'!$B$3:$B$15,0),0),IF($M34="Negativa",HLOOKUP(JI$5,'Fatores PF'!$B$3:$P$15,MATCH("NEGATIVA - NEGATIVA",'Fatores PF'!$B$3:$B$15,0),0),IF($M34="Neutra",HLOOKUP(JI$5,'Fatores PF'!$B$3:$P$15,MATCH("NEUTRA - NEUTRA",'Fatores PF'!$B$3:$B$15,0),0),"")))</f>
        <v>42.606317765690001</v>
      </c>
      <c r="JJ34" s="97">
        <f>VLOOKUP($C34,'Preços 18%'!$B:$G,6,0)*IF($M34="Positiva",HLOOKUP(JJ$5,'Fatores PF'!$B$3:$P$15,MATCH("POSITIVA - POSITIVA",'Fatores PF'!$B$3:$B$15,0),0),IF($M34="Negativa",HLOOKUP(JJ$5,'Fatores PF'!$B$3:$P$15,MATCH("NEGATIVA - POSITIVA",'Fatores PF'!$B$3:$B$15,0),0),IF($M34="Neutra",HLOOKUP(JJ$5,'Fatores PF'!$B$3:$P$15,MATCH("NEUTRA - POSITIVA",'Fatores PF'!$B$3:$B$15,0),0),"")))</f>
        <v>37.280523043932007</v>
      </c>
      <c r="JK34" s="97">
        <f>VLOOKUP($C34,'Preços 18%'!$B:$G,6,0)*IF($M34="Positiva",HLOOKUP(JK$5,'Fatores PF'!$B$3:$P$15,MATCH("POSITIVA - POSITIVA",'Fatores PF'!$B$3:$B$15,0),0),IF($M34="Negativa",HLOOKUP(JK$5,'Fatores PF'!$B$3:$P$15,MATCH("NEGATIVA - POSITIVA",'Fatores PF'!$B$3:$B$15,0),0),IF($M34="Neutra",HLOOKUP(JK$5,'Fatores PF'!$B$3:$P$15,MATCH("NEUTRA - POSITIVA",'Fatores PF'!$B$3:$B$15,0),0),"")))</f>
        <v>39.526353110048007</v>
      </c>
      <c r="JL34" s="97">
        <f>VLOOKUP($C34,'Preços 18%'!$B:$G,6,0)*IF($M34="Positiva",HLOOKUP(JL$5,'Fatores PF'!$B$3:$P$15,MATCH("POSITIVA - POSITIVA",'Fatores PF'!$B$3:$B$15,0),0),IF($M34="Negativa",HLOOKUP(JL$5,'Fatores PF'!$B$3:$P$15,MATCH("NEGATIVA - POSITIVA",'Fatores PF'!$B$3:$B$15,0),0),IF($M34="Neutra",HLOOKUP(JL$5,'Fatores PF'!$B$3:$P$15,MATCH("NEUTRA - POSITIVA",'Fatores PF'!$B$3:$B$15,0),0),"")))</f>
        <v>39.765883245186004</v>
      </c>
      <c r="JM34" s="97">
        <f>VLOOKUP($C34,'Preços 18%'!$B:$G,6,0)*IF($M34="Positiva",HLOOKUP(JM$5,'Fatores PF'!$B$3:$P$15,MATCH("POSITIVA - POSITIVA",'Fatores PF'!$B$3:$B$15,0),0),IF($M34="Negativa",HLOOKUP(JM$5,'Fatores PF'!$B$3:$P$15,MATCH("NEGATIVA - POSITIVA",'Fatores PF'!$B$3:$B$15,0),0),IF($M34="Neutra",HLOOKUP(JM$5,'Fatores PF'!$B$3:$P$15,MATCH("NEUTRA - POSITIVA",'Fatores PF'!$B$3:$B$15,0),0),"")))</f>
        <v>40.008374000000003</v>
      </c>
      <c r="JN34" s="97">
        <f>VLOOKUP($C34,'Preços 18%'!$B:$G,6,0)*IF($M34="Positiva",HLOOKUP(JN$5,'Fatores PF'!$B$3:$P$15,MATCH("POSITIVA - POSITIVA",'Fatores PF'!$B$3:$B$15,0),0),IF($M34="Negativa",HLOOKUP(JN$5,'Fatores PF'!$B$3:$P$15,MATCH("NEGATIVA - POSITIVA",'Fatores PF'!$B$3:$B$15,0),0),IF($M34="Neutra",HLOOKUP(JN$5,'Fatores PF'!$B$3:$P$15,MATCH("NEUTRA - POSITIVA",'Fatores PF'!$B$3:$B$15,0),0),"")))</f>
        <v>40.502317385404005</v>
      </c>
      <c r="JO34" s="97">
        <f>VLOOKUP($C34,'Preços 18%'!$B:$G,6,0)*IF($M34="Positiva",HLOOKUP(JO$5,'Fatores PF'!$B$3:$P$15,MATCH("POSITIVA - POSITIVA",'Fatores PF'!$B$3:$B$15,0),0),IF($M34="Negativa",HLOOKUP(JO$5,'Fatores PF'!$B$3:$P$15,MATCH("NEGATIVA - POSITIVA",'Fatores PF'!$B$3:$B$15,0),0),IF($M34="Neutra",HLOOKUP(JO$5,'Fatores PF'!$B$3:$P$15,MATCH("NEUTRA - POSITIVA",'Fatores PF'!$B$3:$B$15,0),0),"")))</f>
        <v>40.753884814919324</v>
      </c>
      <c r="JP34" s="97">
        <f>VLOOKUP($C34,'Preços 18%'!$B:$G,6,0)*IF($M34="Positiva",HLOOKUP(JP$5,'Fatores PF'!$B$3:$P$15,MATCH("POSITIVA - POSITIVA",'Fatores PF'!$B$3:$B$15,0),0),IF($M34="Negativa",HLOOKUP(JP$5,'Fatores PF'!$B$3:$P$15,MATCH("NEGATIVA - POSITIVA",'Fatores PF'!$B$3:$B$15,0),0),IF($M34="Neutra",HLOOKUP(JP$5,'Fatores PF'!$B$3:$P$15,MATCH("NEUTRA - POSITIVA",'Fatores PF'!$B$3:$B$15,0),0),"")))</f>
        <v>41.008583350000002</v>
      </c>
      <c r="JQ34" s="97">
        <f>VLOOKUP($C34,'Preços 18%'!$B:$G,6,0)*IF($M34="Positiva",HLOOKUP(JQ$5,'Fatores PF'!$B$3:$P$15,MATCH("POSITIVA - POSITIVA",'Fatores PF'!$B$3:$B$15,0),0),IF($M34="Negativa",HLOOKUP(JQ$5,'Fatores PF'!$B$3:$P$15,MATCH("NEGATIVA - POSITIVA",'Fatores PF'!$B$3:$B$15,0),0),IF($M34="Neutra",HLOOKUP(JQ$5,'Fatores PF'!$B$3:$P$15,MATCH("NEUTRA - POSITIVA",'Fatores PF'!$B$3:$B$15,0),0),"")))</f>
        <v>41.527692002650006</v>
      </c>
      <c r="JR34" s="97">
        <f>VLOOKUP($C34,'Preços 18%'!$B:$G,6,0)*IF($M34="Positiva",HLOOKUP(JR$5,'Fatores PF'!$B$3:$P$15,MATCH("POSITIVA - POSITIVA",'Fatores PF'!$B$3:$B$15,0),0),IF($M34="Negativa",HLOOKUP(JR$5,'Fatores PF'!$B$3:$P$15,MATCH("NEGATIVA - POSITIVA",'Fatores PF'!$B$3:$B$15,0),0),IF($M34="Neutra",HLOOKUP(JR$5,'Fatores PF'!$B$3:$P$15,MATCH("NEUTRA - POSITIVA",'Fatores PF'!$B$3:$B$15,0),0),"")))</f>
        <v>42.060083435468009</v>
      </c>
      <c r="JS34" s="96">
        <f>IW34/IF($M34="Positiva",VLOOKUP(JS$5,'Fatores PMC'!$B:$E,2,0),IF($M34="Negativa",VLOOKUP(JS$5,'Fatores PMC'!$B:$E,3,0),IF($M34="Neutra",VLOOKUP(Y34,'Fatores PMC'!$B:$E,4,0))))</f>
        <v>45.353568606416189</v>
      </c>
      <c r="JT34" s="96">
        <f>IX34/IF($M34="Positiva",VLOOKUP(JT$5,'Fatores PMC'!$B:$E,2,0),IF($M34="Negativa",VLOOKUP(JT$5,'Fatores PMC'!$B:$E,3,0),IF($M34="Neutra",VLOOKUP(Z34,'Fatores PMC'!$B:$E,4,0))))</f>
        <v>51.538136087431134</v>
      </c>
      <c r="JU34" s="96">
        <f>IY34/IF($M34="Positiva",VLOOKUP(JU$5,'Fatores PMC'!$B:$E,2,0),IF($M34="Negativa",VLOOKUP(JU$5,'Fatores PMC'!$B:$E,3,0),IF($M34="Neutra",VLOOKUP(AA34,'Fatores PMC'!$B:$E,4,0))))</f>
        <v>54.642864404690357</v>
      </c>
      <c r="JV34" s="96">
        <f>IZ34/IF($M34="Positiva",VLOOKUP(JV$5,'Fatores PMC'!$B:$E,2,0),IF($M34="Negativa",VLOOKUP(JV$5,'Fatores PMC'!$B:$E,3,0),IF($M34="Neutra",VLOOKUP(AB34,'Fatores PMC'!$B:$E,4,0))))</f>
        <v>54.974000764747203</v>
      </c>
      <c r="JW34" s="96">
        <f>JA34/IF($M34="Positiva",VLOOKUP(JW$5,'Fatores PMC'!$B:$E,2,0),IF($M34="Negativa",VLOOKUP(JW$5,'Fatores PMC'!$B:$E,3,0),IF($M34="Neutra",VLOOKUP(AC34,'Fatores PMC'!$B:$E,4,0))))</f>
        <v>55.309230007824624</v>
      </c>
      <c r="JX34" s="96">
        <f>JB34/IF($M34="Positiva",VLOOKUP(JX$5,'Fatores PMC'!$B:$E,2,0),IF($M34="Negativa",VLOOKUP(JX$5,'Fatores PMC'!$B:$E,3,0),IF($M34="Neutra",VLOOKUP(AD34,'Fatores PMC'!$B:$E,4,0))))</f>
        <v>55.992077761501235</v>
      </c>
      <c r="JY34" s="96">
        <f>JC34/IF($M34="Positiva",VLOOKUP(JY$5,'Fatores PMC'!$B:$E,2,0),IF($M34="Negativa",VLOOKUP(JY$5,'Fatores PMC'!$B:$E,3,0),IF($M34="Neutra",VLOOKUP(AE34,'Fatores PMC'!$B:$E,4,0))))</f>
        <v>56.339854974880112</v>
      </c>
      <c r="JZ34" s="96">
        <f>JD34/IF($M34="Positiva",VLOOKUP(JZ$5,'Fatores PMC'!$B:$E,2,0),IF($M34="Negativa",VLOOKUP(JZ$5,'Fatores PMC'!$B:$E,3,0),IF($M34="Neutra",VLOOKUP(AF34,'Fatores PMC'!$B:$E,4,0))))</f>
        <v>56.691960758020244</v>
      </c>
      <c r="KA34" s="96">
        <f>JE34/IF($M34="Positiva",VLOOKUP(KA$5,'Fatores PMC'!$B:$E,2,0),IF($M34="Negativa",VLOOKUP(KA$5,'Fatores PMC'!$B:$E,3,0),IF($M34="Neutra",VLOOKUP(AG34,'Fatores PMC'!$B:$E,4,0))))</f>
        <v>57.048525451799073</v>
      </c>
      <c r="KB34" s="96">
        <f>JF34/IF($M34="Positiva",VLOOKUP(KB$5,'Fatores PMC'!$B:$E,2,0),IF($M34="Negativa",VLOOKUP(KB$5,'Fatores PMC'!$B:$E,3,0),IF($M34="Neutra",VLOOKUP(AH34,'Fatores PMC'!$B:$E,4,0))))</f>
        <v>57.409598017371771</v>
      </c>
      <c r="KC34" s="96">
        <f>JG34/IF($M34="Positiva",VLOOKUP(KC$5,'Fatores PMC'!$B:$E,2,0),IF($M34="Negativa",VLOOKUP(KC$5,'Fatores PMC'!$B:$E,3,0),IF($M34="Neutra",VLOOKUP(AI34,'Fatores PMC'!$B:$E,4,0))))</f>
        <v>58.145597941085896</v>
      </c>
      <c r="KD34" s="96">
        <f>JH34/IF($M34="Positiva",VLOOKUP(KD$5,'Fatores PMC'!$B:$E,2,0),IF($M34="Negativa",VLOOKUP(KD$5,'Fatores PMC'!$B:$E,3,0),IF($M34="Neutra",VLOOKUP(AJ34,'Fatores PMC'!$B:$E,4,0))))</f>
        <v>58.52076044822897</v>
      </c>
      <c r="KE34" s="96">
        <f>JI34/IF($M34="Positiva",VLOOKUP(KE$5,'Fatores PMC'!$B:$E,2,0),IF($M34="Negativa",VLOOKUP(KE$5,'Fatores PMC'!$B:$E,3,0),IF($M34="Neutra",VLOOKUP(AK34,'Fatores PMC'!$B:$E,4,0))))</f>
        <v>58.900734858382712</v>
      </c>
      <c r="KF34" s="96">
        <f>JJ34/VLOOKUP(KF$5,'Fatores PMC'!$B:$E,2,0)</f>
        <v>51.538136087431134</v>
      </c>
      <c r="KG34" s="96">
        <f>JK34/VLOOKUP(KG$5,'Fatores PMC'!$B:$E,2,0)</f>
        <v>54.642864404690357</v>
      </c>
      <c r="KH34" s="96">
        <f>JL34/VLOOKUP(KH$5,'Fatores PMC'!$B:$E,2,0)</f>
        <v>54.974000764747203</v>
      </c>
      <c r="KI34" s="96">
        <f>JM34/VLOOKUP(KI$5,'Fatores PMC'!$B:$E,2,0)</f>
        <v>55.309230007824624</v>
      </c>
      <c r="KJ34" s="96">
        <f>JN34/VLOOKUP(KJ$5,'Fatores PMC'!$B:$E,2,0)</f>
        <v>55.992077761501235</v>
      </c>
      <c r="KK34" s="96">
        <f>JO34/VLOOKUP(KK$5,'Fatores PMC'!$B:$E,2,0)</f>
        <v>56.339854974880112</v>
      </c>
      <c r="KL34" s="96">
        <f>JP34/VLOOKUP(KL$5,'Fatores PMC'!$B:$E,2,0)</f>
        <v>56.691960758020244</v>
      </c>
      <c r="KM34" s="96">
        <f>JQ34/VLOOKUP(KM$5,'Fatores PMC'!$B:$E,2,0)</f>
        <v>57.409598017371771</v>
      </c>
      <c r="KN34" s="96">
        <f>JR34/VLOOKUP(KN$5,'Fatores PMC'!$B:$E,2,0)</f>
        <v>58.145597941085896</v>
      </c>
      <c r="KO34" s="161" t="str">
        <f>IF(HLOOKUP(VLOOKUP(LEFT(KO$5,2),'%ICMS'!$B:$K,9,0),$IG$4:$IR$34,MATCH($C34,$C$4:$C$34,0),0)=FD34,"",FD34)</f>
        <v/>
      </c>
      <c r="KP34" s="161">
        <f>IF(HLOOKUP(VLOOKUP(LEFT(KP$5,2),'%ICMS'!$B:$K,9,0),$IG$4:$IR$34,MATCH($C34,$C$4:$C$34,0),0)=FE34,"",FE34)</f>
        <v>9.6590909090909061E-2</v>
      </c>
      <c r="KQ34" s="161" t="str">
        <f>IF(HLOOKUP(VLOOKUP(LEFT(KQ$5,2),'%ICMS'!$B:$K,9,0),$IG$4:$IR$34,MATCH($C34,$C$4:$C$34,0),0)=FF34,"",FF34)</f>
        <v/>
      </c>
      <c r="KR34" s="161" t="str">
        <f>IF(HLOOKUP(VLOOKUP(LEFT(KR$5,2),'%ICMS'!$B:$K,9,0),$IG$4:$IR$34,MATCH($C34,$C$4:$C$34,0),0)=FG34,"",FG34)</f>
        <v/>
      </c>
      <c r="KS34" s="161" t="str">
        <f>IF(HLOOKUP(VLOOKUP(LEFT(KS$5,2),'%ICMS'!$B:$K,9,0),$IG$4:$IR$34,MATCH($C34,$C$4:$C$34,0),0)=FH34,"",FH34)</f>
        <v/>
      </c>
      <c r="KT34" s="161" t="str">
        <f>IF(HLOOKUP(VLOOKUP(LEFT(KT$5,2),'%ICMS'!$B:$K,9,0),$IG$4:$IR$34,MATCH($C34,$C$4:$C$34,0),0)=FI34,"",FI34)</f>
        <v/>
      </c>
      <c r="KU34" s="161" t="str">
        <f>IF(HLOOKUP(VLOOKUP(LEFT(KU$5,2),'%ICMS'!$B:$K,9,0),$IG$4:$IR$34,MATCH($C34,$C$4:$C$34,0),0)=FJ34,"",FJ34)</f>
        <v/>
      </c>
      <c r="KV34" s="161" t="str">
        <f>IF(HLOOKUP(VLOOKUP(LEFT(KV$5,2),'%ICMS'!$B:$K,9,0),$IG$4:$IR$34,MATCH($C34,$C$4:$C$34,0),0)=FK34,"",FK34)</f>
        <v/>
      </c>
      <c r="KW34" s="161">
        <f>IF(HLOOKUP(VLOOKUP(LEFT(KW$5,2),'%ICMS'!$B:$K,9,0),$IG$4:$IR$34,MATCH($C34,$C$4:$C$34,0),0)=FL34,"",FL34)</f>
        <v>0</v>
      </c>
      <c r="KX34" s="161" t="str">
        <f>IF(HLOOKUP(VLOOKUP(LEFT(KX$5,2),'%ICMS'!$B:$K,9,0),$IG$4:$IR$34,MATCH($C34,$C$4:$C$34,0),0)=FM34,"",FM34)</f>
        <v/>
      </c>
      <c r="KY34" s="161" t="str">
        <f>IF(HLOOKUP(VLOOKUP(LEFT(KY$5,2),'%ICMS'!$B:$K,9,0),$IG$4:$IR$34,MATCH($C34,$C$4:$C$34,0),0)=FN34,"",FN34)</f>
        <v/>
      </c>
      <c r="KZ34" s="161" t="str">
        <f>IF(HLOOKUP(VLOOKUP(LEFT(KZ$5,2),'%ICMS'!$B:$K,9,0),$IG$4:$IR$34,MATCH($C34,$C$4:$C$34,0),0)=FO34,"",FO34)</f>
        <v/>
      </c>
      <c r="LA34" s="161" t="str">
        <f>IF(HLOOKUP(VLOOKUP(LEFT(LA$5,2),'%ICMS'!$B:$K,9,0),$IG$4:$IR$34,MATCH($C34,$C$4:$C$34,0),0)=FP34,"",FP34)</f>
        <v/>
      </c>
      <c r="LB34" s="161" t="str">
        <f>IF(HLOOKUP(VLOOKUP(LEFT(LB$5,2),'%ICMS'!$B:$K,9,0),$IG$4:$IR$34,MATCH($C34,$C$4:$C$34,0),0)=FQ34,"",FQ34)</f>
        <v/>
      </c>
      <c r="LC34" s="161" t="str">
        <f>IF(HLOOKUP(VLOOKUP(LEFT(LC$5,2),'%ICMS'!$B:$K,9,0),$IG$4:$IR$34,MATCH($C34,$C$4:$C$34,0),0)=FR34,"",FR34)</f>
        <v/>
      </c>
      <c r="LD34" s="161" t="str">
        <f>IF(HLOOKUP(VLOOKUP(LEFT(LD$5,2),'%ICMS'!$B:$K,9,0),$IG$4:$IR$34,MATCH($C34,$C$4:$C$34,0),0)=FS34,"",FS34)</f>
        <v/>
      </c>
      <c r="LE34" s="161" t="str">
        <f>IF(HLOOKUP(VLOOKUP(LEFT(LE$5,2),'%ICMS'!$B:$K,9,0),$IG$4:$IR$34,MATCH($C34,$C$4:$C$34,0),0)=FT34,"",FT34)</f>
        <v/>
      </c>
      <c r="LF34" s="161" t="str">
        <f>IF(HLOOKUP(VLOOKUP(LEFT(LF$5,2),'%ICMS'!$B:$K,9,0),$IG$4:$IR$34,MATCH($C34,$C$4:$C$34,0),0)=FU34,"",FU34)</f>
        <v/>
      </c>
      <c r="LG34" s="161" t="str">
        <f>IF(HLOOKUP(VLOOKUP(LEFT(LG$5,2),'%ICMS'!$B:$K,9,0),$IG$4:$IR$34,MATCH($C34,$C$4:$C$34,0),0)=FV34,"",FV34)</f>
        <v/>
      </c>
      <c r="LH34" s="161" t="str">
        <f>IF(HLOOKUP(VLOOKUP(LEFT(LH$5,2),'%ICMS'!$B:$K,9,0),$IG$4:$IR$34,MATCH($C34,$C$4:$C$34,0),0)=FW34,"",FW34)</f>
        <v/>
      </c>
      <c r="LI34" s="161" t="str">
        <f>IF(HLOOKUP(VLOOKUP(LEFT(LI$5,2),'%ICMS'!$B:$K,9,0),$IG$4:$IR$34,MATCH($C34,$C$4:$C$34,0),0)=FX34,"",FX34)</f>
        <v/>
      </c>
      <c r="LJ34" s="161" t="str">
        <f>IF(HLOOKUP(VLOOKUP(LEFT(LJ$5,2),'%ICMS'!$B:$K,9,0),$IG$4:$IR$34,MATCH($C34,$C$4:$C$34,0),0)=FY34,"",FY34)</f>
        <v/>
      </c>
      <c r="LK34" s="161" t="str">
        <f>IF(HLOOKUP(VLOOKUP(LEFT(LK$5,2),'%ICMS'!$B:$K,9,0),$IG$4:$IR$34,MATCH($C34,$C$4:$C$34,0),0)=FZ34,"",FZ34)</f>
        <v/>
      </c>
      <c r="LL34" s="161" t="str">
        <f>IF(HLOOKUP(VLOOKUP(LEFT(LL$5,2),'%ICMS'!$B:$K,9,0),$IG$4:$IR$34,MATCH($C34,$C$4:$C$34,0),0)=GA34,"",GA34)</f>
        <v/>
      </c>
      <c r="LM34" s="161" t="str">
        <f>IF(HLOOKUP(VLOOKUP(LEFT(LM$5,2),'%ICMS'!$B:$K,9,0),$IG$4:$IR$34,MATCH($C34,$C$4:$C$34,0),0)=GB34,"",GB34)</f>
        <v/>
      </c>
      <c r="LN34" s="161" t="str">
        <f>IF(HLOOKUP(VLOOKUP(LEFT(LN$5,2),'%ICMS'!$B:$K,9,0),$IG$4:$IR$34,MATCH($C34,$C$4:$C$34,0),0)=GC34,"",GC34)</f>
        <v/>
      </c>
      <c r="LO34" s="161" t="str">
        <f>IFERROR(IF(AND(VLOOKUP(LEFT(LO$5,2),'%ICMS'!$B$2:$I$29,8,0)=AY34,HLOOKUP(AY34,$IG$5:$IO$34,MATCH($C34,$C$5:$C$34,0),0)=GD34),"",GD34),GD34)</f>
        <v/>
      </c>
      <c r="LP34" s="96" t="str">
        <f>IF(VLOOKUP(LEFT($LP$5,2),'%ICMS'!$B$2:$I$29,8,0)=Y34,"",GE34)</f>
        <v/>
      </c>
      <c r="LQ34" s="96" t="str">
        <f>IF(VLOOKUP(LEFT($LQ$5,2),'%ICMS'!$B$2:$I$29,8,0)=Z34,"",GF34)</f>
        <v/>
      </c>
      <c r="LR34" s="96" t="str">
        <f>IF(VLOOKUP(LEFT($LR$5,2),'%ICMS'!$B$2:$I$29,8,0)=AA34,"",GG34)</f>
        <v/>
      </c>
      <c r="LS34" s="96" t="str">
        <f>IF(VLOOKUP(LEFT($LS$5,2),'%ICMS'!$B$2:$I$29,8,0)=AB34,"",GH34)</f>
        <v/>
      </c>
      <c r="LT34" s="96" t="str">
        <f>IF(VLOOKUP(LEFT($LT$5,2),'%ICMS'!$B$2:$I$29,8,0)=AC34,"",GI34)</f>
        <v/>
      </c>
      <c r="LU34" s="96" t="str">
        <f>IF(VLOOKUP(LEFT($LU$5,2),'%ICMS'!$B$2:$I$29,8,0)=AD34,"",GJ34)</f>
        <v/>
      </c>
      <c r="LV34" s="96" t="str">
        <f>IF(VLOOKUP(LEFT($LV$5,2),'%ICMS'!$B$2:$I$29,8,0)=AE34,"",GK34)</f>
        <v/>
      </c>
      <c r="LW34" s="96" t="str">
        <f>IF(VLOOKUP(LEFT($LW$5,2),'%ICMS'!$B$2:$I$29,8,0)=AF34,"",GL34)</f>
        <v/>
      </c>
      <c r="LX34" s="96" t="str">
        <f>IF(VLOOKUP(LEFT($LX$5,2),'%ICMS'!$B$2:$I$29,8,0)=AG34,"",GM34)</f>
        <v/>
      </c>
      <c r="LY34" s="96" t="str">
        <f>IF(VLOOKUP(LEFT($LY$5,2),'%ICMS'!$B$2:$I$29,8,0)=AH34,"",GN34)</f>
        <v/>
      </c>
      <c r="LZ34" s="96" t="str">
        <f>IF(VLOOKUP(LEFT($LZ$5,2),'%ICMS'!$B$2:$I$29,8,0)=AI34,"",GO34)</f>
        <v/>
      </c>
      <c r="MA34" s="96" t="str">
        <f>IF(VLOOKUP(LEFT($MA$5,2),'%ICMS'!$B$2:$I$29,8,0)=AJ34,"",GP34)</f>
        <v/>
      </c>
      <c r="MB34" s="96" t="str">
        <f>IF(VLOOKUP(LEFT($MB$5,2),'%ICMS'!$B$2:$I$29,8,0)=AK34,"",GQ34)</f>
        <v/>
      </c>
      <c r="MC34" s="96" t="str">
        <f>IF(VLOOKUP(LEFT($MC$5,2),'%ICMS'!$B$2:$I$29,8,0)=AL34,"",GR34)</f>
        <v/>
      </c>
      <c r="MD34" s="96" t="str">
        <f>IF(VLOOKUP(LEFT($MD$5,2),'%ICMS'!$B$2:$I$29,8,0)=AM34,"",GS34)</f>
        <v/>
      </c>
      <c r="ME34" s="96" t="str">
        <f>IF(VLOOKUP(LEFT($ME$5,2),'%ICMS'!$B$2:$I$29,8,0)=AN34,"",GT34)</f>
        <v/>
      </c>
      <c r="MF34" s="96" t="str">
        <f>IF(VLOOKUP(LEFT($MF$5,2),'%ICMS'!$B$2:$I$29,8,0)=AO34,"",GU34)</f>
        <v/>
      </c>
      <c r="MG34" s="96" t="str">
        <f>IF(VLOOKUP(LEFT($MG$5,2),'%ICMS'!$B$2:$I$29,8,0)=AP34,"",GV34)</f>
        <v/>
      </c>
      <c r="MH34" s="96" t="str">
        <f>IF(VLOOKUP(LEFT($MH$5,2),'%ICMS'!$B$2:$I$29,8,0)=AQ34,"",GW34)</f>
        <v/>
      </c>
      <c r="MI34" s="96" t="str">
        <f>IF(VLOOKUP(LEFT($MI$5,2),'%ICMS'!$B$2:$I$29,8,0)=AR34,"",GX34)</f>
        <v/>
      </c>
      <c r="MJ34" s="96" t="str">
        <f>IF(VLOOKUP(LEFT($MJ$5,2),'%ICMS'!$B$2:$I$29,8,0)=AS34,"",GY34)</f>
        <v/>
      </c>
      <c r="MK34" s="96" t="str">
        <f>IF(VLOOKUP(LEFT($MK$5,2),'%ICMS'!$B$2:$I$29,8,0)=AT34,"",GZ34)</f>
        <v/>
      </c>
      <c r="ML34" s="96" t="str">
        <f>IF(VLOOKUP(LEFT($ML$5,2),'%ICMS'!$B$2:$I$29,8,0)=AU34,"",HA34)</f>
        <v/>
      </c>
      <c r="MM34" s="96" t="str">
        <f>IF(VLOOKUP(LEFT($MM$5,2),'%ICMS'!$B$2:$I$29,8,0)=AV34,"",HB34)</f>
        <v/>
      </c>
      <c r="MN34" s="96" t="str">
        <f>IF(VLOOKUP(LEFT($MN$5,2),'%ICMS'!$B$2:$I$29,8,0)=AW34,"",HC34)</f>
        <v/>
      </c>
      <c r="MO34" s="96" t="str">
        <f>IF(VLOOKUP(LEFT($MO$5,2),'%ICMS'!$B$2:$I$29,8,0)=AX34,"",HD34)</f>
        <v/>
      </c>
      <c r="MP34" s="96" t="str">
        <f>IF(VLOOKUP(LEFT($MP$5,2),'%ICMS'!$B$2:$I$29,8,0)=AY34,"",HE34)</f>
        <v/>
      </c>
      <c r="MQ34" s="96" t="str">
        <f>IF(VLOOKUP(LEFT($MQ$5,2),'%ICMS'!$B$2:$I$29,8,0)=Y34,"",HF34)</f>
        <v/>
      </c>
      <c r="MR34" s="96" t="str">
        <f>IF(VLOOKUP(LEFT($MR$5,2),'%ICMS'!$B$2:$I$29,8,0)=Z34,"",HG34)</f>
        <v/>
      </c>
      <c r="MS34" s="96" t="str">
        <f>IF(VLOOKUP(LEFT($MS$5,2),'%ICMS'!$B$2:$I$29,8,0)=AA34,"",HH34)</f>
        <v/>
      </c>
      <c r="MT34" s="96" t="str">
        <f>IF(VLOOKUP(LEFT($MT$5,2),'%ICMS'!$B$2:$I$29,8,0)=AB34,"",HI34)</f>
        <v/>
      </c>
      <c r="MU34" s="96" t="str">
        <f>IF(VLOOKUP(LEFT($MU$5,2),'%ICMS'!$B$2:$I$29,8,0)=AC34,"",HJ34)</f>
        <v/>
      </c>
      <c r="MV34" s="96" t="str">
        <f>IF(VLOOKUP(LEFT($MV$5,2),'%ICMS'!$B$2:$I$29,8,0)=AD34,"",HK34)</f>
        <v/>
      </c>
      <c r="MW34" s="96" t="str">
        <f>IF(VLOOKUP(LEFT($MW$5,2),'%ICMS'!$B$2:$I$29,8,0)=AE34,"",HL34)</f>
        <v/>
      </c>
      <c r="MX34" s="96" t="str">
        <f>IF(VLOOKUP(LEFT($MX$5,2),'%ICMS'!$B$2:$I$29,8,0)=AF34,"",HM34)</f>
        <v/>
      </c>
      <c r="MY34" s="96" t="str">
        <f>IF(VLOOKUP(LEFT($MY$5,2),'%ICMS'!$B$2:$I$29,8,0)=AG34,"",HN34)</f>
        <v/>
      </c>
      <c r="MZ34" s="96" t="str">
        <f>IF(VLOOKUP(LEFT($MZ$5,2),'%ICMS'!$B$2:$I$29,8,0)=AH34,"",HO34)</f>
        <v/>
      </c>
      <c r="NA34" s="96" t="str">
        <f>IF(VLOOKUP(LEFT($NA$5,2),'%ICMS'!$B$2:$I$29,8,0)=AI34,"",HP34)</f>
        <v/>
      </c>
      <c r="NB34" s="96" t="str">
        <f>IF(VLOOKUP(LEFT($NB$5,2),'%ICMS'!$B$2:$I$29,8,0)=AJ34,"",HQ34)</f>
        <v/>
      </c>
      <c r="NC34" s="96" t="str">
        <f>IF(VLOOKUP(LEFT($NC$5,2),'%ICMS'!$B$2:$I$29,8,0)=AK34,"",HR34)</f>
        <v/>
      </c>
      <c r="ND34" s="96" t="str">
        <f>IF(VLOOKUP(LEFT($ND$5,2),'%ICMS'!$B$2:$I$29,8,0)=AL34,"",HS34)</f>
        <v/>
      </c>
      <c r="NE34" s="96" t="str">
        <f>IF(VLOOKUP(LEFT($NE$5,2),'%ICMS'!$B$2:$I$29,8,0)=AM34,"",HT34)</f>
        <v/>
      </c>
      <c r="NF34" s="96" t="str">
        <f>IF(VLOOKUP(LEFT($NF$5,2),'%ICMS'!$B$2:$I$29,8,0)=AN34,"",HU34)</f>
        <v/>
      </c>
      <c r="NG34" s="96" t="str">
        <f>IF(VLOOKUP(LEFT($NG$5,2),'%ICMS'!$B$2:$I$29,8,0)=AO34,"",HV34)</f>
        <v/>
      </c>
      <c r="NH34" s="96" t="str">
        <f>IF(VLOOKUP(LEFT($NH$5,2),'%ICMS'!$B$2:$I$29,8,0)=AP34,"",HW34)</f>
        <v/>
      </c>
      <c r="NI34" s="96" t="str">
        <f>IF(VLOOKUP(LEFT($NI$5,2),'%ICMS'!$B$2:$I$29,8,0)=AQ34,"",HX34)</f>
        <v/>
      </c>
      <c r="NJ34" s="96" t="str">
        <f>IF(VLOOKUP(LEFT($NJ$5,2),'%ICMS'!$B$2:$I$29,8,0)=AR34,"",HY34)</f>
        <v/>
      </c>
      <c r="NK34" s="96" t="str">
        <f>IF(VLOOKUP(LEFT($NK$5,2),'%ICMS'!$B$2:$I$29,8,0)=AS34,"",HZ34)</f>
        <v/>
      </c>
      <c r="NL34" s="96" t="str">
        <f>IF(VLOOKUP(LEFT($NL$5,2),'%ICMS'!$B$2:$I$29,8,0)=AT34,"",IA34)</f>
        <v/>
      </c>
      <c r="NM34" s="96" t="str">
        <f>IF(VLOOKUP(LEFT($NM$5,2),'%ICMS'!$B$2:$I$29,8,0)=AU34,"",IB34)</f>
        <v/>
      </c>
      <c r="NN34" s="96" t="str">
        <f>IF(VLOOKUP(LEFT($NN$5,2),'%ICMS'!$B$2:$I$29,8,0)=AV34,"",IC34)</f>
        <v/>
      </c>
      <c r="NO34" s="96" t="str">
        <f>IF(FB34="PMPF",U34,IF(VLOOKUP(LEFT($NO$5,2),'%ICMS'!$B$2:$I$29,8,0)=AW34,"",ID34))</f>
        <v/>
      </c>
      <c r="NP34" s="96" t="str">
        <f>IF(VLOOKUP(LEFT($NP$5,2),'%ICMS'!$B$2:$I$29,8,0)=AX34,"",IE34)</f>
        <v/>
      </c>
      <c r="NQ34" s="96" t="str">
        <f>IF(VLOOKUP(LEFT($NQ$5,2),'%ICMS'!$B$2:$I$29,8,0)=AY34,"",IF34)</f>
        <v/>
      </c>
      <c r="NT34" s="154">
        <v>0.08</v>
      </c>
      <c r="NU34" s="96">
        <f t="shared" si="18"/>
        <v>34.298098767730757</v>
      </c>
      <c r="NV34" s="96">
        <f t="shared" si="19"/>
        <v>34.298094795488495</v>
      </c>
      <c r="NW34" s="96">
        <f t="shared" si="20"/>
        <v>34.298087892727281</v>
      </c>
      <c r="NX34" s="96">
        <f t="shared" si="21"/>
        <v>34.298087892727281</v>
      </c>
      <c r="NY34" s="96">
        <f t="shared" si="22"/>
        <v>34.298094795488495</v>
      </c>
      <c r="NZ34" s="96">
        <f t="shared" si="23"/>
        <v>34.298087892727281</v>
      </c>
      <c r="OA34" s="96">
        <f t="shared" si="24"/>
        <v>34.298094585037113</v>
      </c>
      <c r="OB34" s="96">
        <f t="shared" si="25"/>
        <v>34.298094585037113</v>
      </c>
      <c r="OC34" s="96">
        <f t="shared" si="26"/>
        <v>37.262131994571682</v>
      </c>
      <c r="OD34" s="96">
        <f t="shared" si="27"/>
        <v>34.298085801380452</v>
      </c>
      <c r="OE34" s="96">
        <f t="shared" si="28"/>
        <v>34.298087892727281</v>
      </c>
      <c r="OF34" s="96">
        <f t="shared" si="29"/>
        <v>34.298094585037113</v>
      </c>
      <c r="OG34" s="96">
        <f t="shared" si="30"/>
        <v>34.298094585037113</v>
      </c>
      <c r="OH34" s="96">
        <f t="shared" si="31"/>
        <v>34.298098767730757</v>
      </c>
      <c r="OI34" s="96">
        <f t="shared" si="32"/>
        <v>34.298087892727281</v>
      </c>
      <c r="OJ34" s="96">
        <f t="shared" si="33"/>
        <v>34.298094795488495</v>
      </c>
      <c r="OK34" s="96">
        <f t="shared" si="34"/>
        <v>34.298103577828449</v>
      </c>
      <c r="OL34" s="96">
        <f t="shared" si="35"/>
        <v>34.298098970374149</v>
      </c>
      <c r="OM34" s="96">
        <f t="shared" si="36"/>
        <v>34.298086219649825</v>
      </c>
      <c r="ON34" s="96">
        <f t="shared" si="37"/>
        <v>34.298087892727281</v>
      </c>
      <c r="OO34" s="96">
        <f t="shared" si="38"/>
        <v>34.298098970374149</v>
      </c>
      <c r="OP34" s="96">
        <f t="shared" si="39"/>
        <v>34.298087892727281</v>
      </c>
      <c r="OQ34" s="96">
        <f t="shared" si="40"/>
        <v>34.298094585037113</v>
      </c>
      <c r="OR34" s="96">
        <f t="shared" si="41"/>
        <v>34.298094585037113</v>
      </c>
      <c r="OS34" s="96">
        <f t="shared" si="42"/>
        <v>34.298087892727281</v>
      </c>
      <c r="OT34" s="96">
        <f t="shared" si="43"/>
        <v>34.298087892727281</v>
      </c>
      <c r="OU34" s="96">
        <f t="shared" si="44"/>
        <v>34.298087892727281</v>
      </c>
      <c r="OV34" s="96">
        <f t="shared" si="104"/>
        <v>0</v>
      </c>
      <c r="OW34" s="96">
        <f t="shared" si="45"/>
        <v>0</v>
      </c>
      <c r="OX34" s="96">
        <f t="shared" si="46"/>
        <v>0</v>
      </c>
      <c r="OY34" s="96">
        <f t="shared" si="47"/>
        <v>0</v>
      </c>
      <c r="OZ34" s="96">
        <f t="shared" si="48"/>
        <v>0</v>
      </c>
      <c r="PA34" s="96">
        <f t="shared" si="49"/>
        <v>0</v>
      </c>
      <c r="PB34" s="96">
        <f t="shared" si="50"/>
        <v>0</v>
      </c>
      <c r="PC34" s="96">
        <f t="shared" si="51"/>
        <v>0</v>
      </c>
      <c r="PD34" s="96">
        <f t="shared" si="52"/>
        <v>0</v>
      </c>
      <c r="PE34" s="96">
        <f t="shared" si="53"/>
        <v>0</v>
      </c>
      <c r="PF34" s="96">
        <f t="shared" si="54"/>
        <v>0</v>
      </c>
      <c r="PG34" s="96">
        <f t="shared" si="55"/>
        <v>0</v>
      </c>
      <c r="PH34" s="96">
        <f t="shared" si="56"/>
        <v>0</v>
      </c>
      <c r="PI34" s="96">
        <f t="shared" si="57"/>
        <v>0</v>
      </c>
      <c r="PJ34" s="96">
        <f t="shared" si="58"/>
        <v>0</v>
      </c>
      <c r="PK34" s="96">
        <f t="shared" si="59"/>
        <v>0</v>
      </c>
      <c r="PL34" s="96">
        <f t="shared" si="60"/>
        <v>0</v>
      </c>
      <c r="PM34" s="96">
        <f t="shared" si="61"/>
        <v>0</v>
      </c>
      <c r="PN34" s="96">
        <f t="shared" si="62"/>
        <v>0</v>
      </c>
      <c r="PO34" s="96">
        <f t="shared" si="63"/>
        <v>0</v>
      </c>
      <c r="PP34" s="96">
        <f t="shared" si="64"/>
        <v>0</v>
      </c>
      <c r="PQ34" s="96">
        <f t="shared" si="65"/>
        <v>0</v>
      </c>
      <c r="PR34" s="96">
        <f t="shared" si="66"/>
        <v>0</v>
      </c>
      <c r="PS34" s="96">
        <f t="shared" si="67"/>
        <v>0</v>
      </c>
      <c r="PT34" s="96">
        <f t="shared" si="68"/>
        <v>0</v>
      </c>
      <c r="PU34" s="96">
        <f t="shared" si="69"/>
        <v>0</v>
      </c>
      <c r="PV34" s="96">
        <f t="shared" si="70"/>
        <v>0</v>
      </c>
      <c r="PW34" s="96">
        <f t="shared" si="71"/>
        <v>0</v>
      </c>
      <c r="PX34" s="96">
        <f t="shared" si="72"/>
        <v>0</v>
      </c>
      <c r="PY34" s="96">
        <f t="shared" si="73"/>
        <v>0</v>
      </c>
      <c r="PZ34" s="96">
        <f t="shared" si="74"/>
        <v>0</v>
      </c>
      <c r="QA34" s="96">
        <f t="shared" si="75"/>
        <v>0</v>
      </c>
      <c r="QB34" s="96">
        <f t="shared" si="76"/>
        <v>0</v>
      </c>
      <c r="QC34" s="96">
        <f t="shared" si="77"/>
        <v>0</v>
      </c>
      <c r="QD34" s="96">
        <f t="shared" si="78"/>
        <v>0</v>
      </c>
      <c r="QE34" s="96">
        <f t="shared" si="79"/>
        <v>0</v>
      </c>
      <c r="QF34" s="96">
        <f t="shared" si="80"/>
        <v>0</v>
      </c>
      <c r="QG34" s="96">
        <f t="shared" si="81"/>
        <v>0</v>
      </c>
      <c r="QH34" s="96">
        <f t="shared" si="82"/>
        <v>0</v>
      </c>
      <c r="QI34" s="96">
        <f t="shared" si="83"/>
        <v>0</v>
      </c>
      <c r="QJ34" s="96">
        <f t="shared" si="84"/>
        <v>0</v>
      </c>
      <c r="QK34" s="96">
        <f t="shared" si="85"/>
        <v>0</v>
      </c>
      <c r="QL34" s="96">
        <f t="shared" si="86"/>
        <v>0</v>
      </c>
      <c r="QM34" s="96">
        <f t="shared" si="87"/>
        <v>0</v>
      </c>
      <c r="QN34" s="96">
        <f t="shared" si="88"/>
        <v>0</v>
      </c>
      <c r="QO34" s="96">
        <f t="shared" si="89"/>
        <v>0</v>
      </c>
      <c r="QP34" s="96">
        <f t="shared" si="90"/>
        <v>0</v>
      </c>
      <c r="QQ34" s="96">
        <f t="shared" si="91"/>
        <v>0</v>
      </c>
      <c r="QR34" s="96">
        <f t="shared" si="92"/>
        <v>0</v>
      </c>
      <c r="QS34" s="96">
        <f t="shared" si="93"/>
        <v>0</v>
      </c>
      <c r="QT34" s="96">
        <f t="shared" si="94"/>
        <v>0</v>
      </c>
      <c r="QU34" s="96">
        <f t="shared" si="95"/>
        <v>0</v>
      </c>
      <c r="QV34" s="96">
        <f t="shared" si="96"/>
        <v>0</v>
      </c>
      <c r="QW34" s="96">
        <f t="shared" si="97"/>
        <v>0</v>
      </c>
      <c r="QX34" s="96">
        <f t="shared" si="105"/>
        <v>34.298098767730757</v>
      </c>
      <c r="QY34" s="96">
        <f t="shared" si="232"/>
        <v>34.298094795488495</v>
      </c>
      <c r="QZ34" s="96">
        <f t="shared" si="233"/>
        <v>34.298087892727281</v>
      </c>
      <c r="RA34" s="96">
        <f t="shared" si="234"/>
        <v>34.298087892727281</v>
      </c>
      <c r="RB34" s="96">
        <f t="shared" si="235"/>
        <v>34.298094795488495</v>
      </c>
      <c r="RC34" s="96">
        <f t="shared" si="236"/>
        <v>34.298087892727281</v>
      </c>
      <c r="RD34" s="96">
        <f t="shared" si="237"/>
        <v>34.298094585037113</v>
      </c>
      <c r="RE34" s="96">
        <f t="shared" si="238"/>
        <v>34.298094585037113</v>
      </c>
      <c r="RF34" s="96">
        <f t="shared" si="239"/>
        <v>37.262131994571682</v>
      </c>
      <c r="RG34" s="96">
        <f t="shared" si="240"/>
        <v>34.298085801380452</v>
      </c>
      <c r="RH34" s="96">
        <f t="shared" si="241"/>
        <v>34.298087892727281</v>
      </c>
      <c r="RI34" s="96">
        <f t="shared" si="242"/>
        <v>34.298094585037113</v>
      </c>
      <c r="RJ34" s="96">
        <f t="shared" si="243"/>
        <v>34.298094585037113</v>
      </c>
      <c r="RK34" s="96">
        <f t="shared" si="244"/>
        <v>34.298098767730757</v>
      </c>
      <c r="RL34" s="96">
        <f t="shared" si="245"/>
        <v>34.298087892727281</v>
      </c>
      <c r="RM34" s="96">
        <f t="shared" si="246"/>
        <v>34.298094795488495</v>
      </c>
      <c r="RN34" s="96">
        <f t="shared" si="247"/>
        <v>34.298103577828449</v>
      </c>
      <c r="RO34" s="96">
        <f t="shared" si="248"/>
        <v>34.298098970374149</v>
      </c>
      <c r="RP34" s="96">
        <f t="shared" si="249"/>
        <v>34.298086219649825</v>
      </c>
      <c r="RQ34" s="96">
        <f t="shared" si="250"/>
        <v>34.298087892727281</v>
      </c>
      <c r="RR34" s="96">
        <f t="shared" si="251"/>
        <v>34.298098970374149</v>
      </c>
      <c r="RS34" s="96">
        <f t="shared" si="252"/>
        <v>34.298087892727281</v>
      </c>
      <c r="RT34" s="96">
        <f t="shared" si="226"/>
        <v>34.298094585037113</v>
      </c>
      <c r="RU34" s="96">
        <f t="shared" si="227"/>
        <v>34.298094585037113</v>
      </c>
      <c r="RV34" s="96">
        <f t="shared" si="228"/>
        <v>34.298087892727281</v>
      </c>
      <c r="RW34" s="96">
        <f t="shared" si="229"/>
        <v>34.298087892727281</v>
      </c>
      <c r="RX34" s="96">
        <f t="shared" si="230"/>
        <v>34.298087892727281</v>
      </c>
      <c r="RY34" s="96">
        <f t="shared" si="106"/>
        <v>32.806877082177245</v>
      </c>
      <c r="RZ34" s="96">
        <f t="shared" si="107"/>
        <v>32.80687328264117</v>
      </c>
      <c r="SA34" s="96">
        <f t="shared" si="108"/>
        <v>32.806866680000006</v>
      </c>
      <c r="SB34" s="96">
        <f t="shared" si="109"/>
        <v>32.806866680000006</v>
      </c>
      <c r="SC34" s="96">
        <f t="shared" si="110"/>
        <v>32.80687328264117</v>
      </c>
      <c r="SD34" s="96">
        <f t="shared" si="111"/>
        <v>32.806866680000006</v>
      </c>
      <c r="SE34" s="96">
        <f t="shared" si="112"/>
        <v>32.806873081339845</v>
      </c>
      <c r="SF34" s="96">
        <f t="shared" si="113"/>
        <v>32.806873081339845</v>
      </c>
      <c r="SG34" s="96">
        <f t="shared" si="114"/>
        <v>32.806877082177245</v>
      </c>
      <c r="SH34" s="96">
        <f t="shared" si="115"/>
        <v>32.806864679581302</v>
      </c>
      <c r="SI34" s="96">
        <f t="shared" si="116"/>
        <v>32.806866680000006</v>
      </c>
      <c r="SJ34" s="96">
        <f t="shared" si="117"/>
        <v>32.806873081339845</v>
      </c>
      <c r="SK34" s="96">
        <f t="shared" si="118"/>
        <v>32.806873081339845</v>
      </c>
      <c r="SL34" s="96">
        <f t="shared" si="119"/>
        <v>32.806877082177245</v>
      </c>
      <c r="SM34" s="96">
        <f t="shared" si="120"/>
        <v>32.806866680000006</v>
      </c>
      <c r="SN34" s="96">
        <f t="shared" si="121"/>
        <v>32.80687328264117</v>
      </c>
      <c r="SO34" s="96">
        <f t="shared" si="122"/>
        <v>32.806881683140261</v>
      </c>
      <c r="SP34" s="96">
        <f t="shared" si="123"/>
        <v>32.806877276010056</v>
      </c>
      <c r="SQ34" s="96">
        <f t="shared" si="124"/>
        <v>32.806865079665045</v>
      </c>
      <c r="SR34" s="96">
        <f t="shared" si="125"/>
        <v>32.806866680000006</v>
      </c>
      <c r="SS34" s="96">
        <f t="shared" si="126"/>
        <v>32.806877276010056</v>
      </c>
      <c r="ST34" s="96">
        <f t="shared" si="127"/>
        <v>32.806866680000006</v>
      </c>
      <c r="SU34" s="96">
        <f t="shared" si="128"/>
        <v>32.806873081339845</v>
      </c>
      <c r="SV34" s="96">
        <f t="shared" si="129"/>
        <v>32.806873081339845</v>
      </c>
      <c r="SW34" s="96">
        <f t="shared" si="130"/>
        <v>32.806866680000006</v>
      </c>
      <c r="SX34" s="96">
        <f t="shared" si="131"/>
        <v>32.806866680000006</v>
      </c>
      <c r="SY34" s="96">
        <f t="shared" si="132"/>
        <v>32.806866680000006</v>
      </c>
    </row>
    <row r="35" spans="1:519" ht="12" x14ac:dyDescent="0.2"/>
    <row r="37" spans="1:519" ht="15" customHeight="1" x14ac:dyDescent="0.2">
      <c r="N37" s="203"/>
      <c r="O37" s="203"/>
      <c r="Q37" s="3"/>
      <c r="GF37" s="2">
        <f>VLOOKUP($C9,'Preços 18%'!$B:$G,6,0)*HLOOKUP(VLOOKUP(LEFT(GF$5,2),'%ICMS'!$B:$I,8,0),'Fatores PF (não CMED)'!$B$3:$P$15,MATCH("NEGATIVA - NEGATIVA",'Fatores PF (não CMED)'!$B$3:$B$15,0),0)</f>
        <v>93.768008391132909</v>
      </c>
      <c r="GO37" s="2">
        <f>VLOOKUP($C9,'Preços 18%'!$B:$G,6,0)*HLOOKUP(VLOOKUP(LEFT(GO$5,2),'%ICMS'!$B:$I,8,0),'Fatores PF (não CMED)'!$B$3:$P$15,MATCH("NEGATIVA - NEGATIVA",'Fatores PF (não CMED)'!$B$3:$B$15,0),0)</f>
        <v>90.47</v>
      </c>
    </row>
    <row r="38" spans="1:519" ht="15" customHeight="1" x14ac:dyDescent="0.2">
      <c r="N38" s="204"/>
      <c r="O38" s="204"/>
    </row>
    <row r="39" spans="1:519" ht="15" customHeight="1" x14ac:dyDescent="0.2">
      <c r="N39" s="204"/>
      <c r="O39" s="204"/>
    </row>
    <row r="40" spans="1:519" ht="15" customHeight="1" x14ac:dyDescent="0.2">
      <c r="N40" s="203"/>
      <c r="O40" s="203"/>
    </row>
    <row r="41" spans="1:519" ht="15" customHeight="1" x14ac:dyDescent="0.2">
      <c r="N41" s="205"/>
      <c r="O41" s="205"/>
    </row>
    <row r="42" spans="1:519" ht="15" customHeight="1" x14ac:dyDescent="0.2">
      <c r="N42" s="205"/>
      <c r="O42" s="205"/>
    </row>
    <row r="43" spans="1:519" ht="15" customHeight="1" x14ac:dyDescent="0.2">
      <c r="N43"/>
      <c r="O43"/>
    </row>
    <row r="44" spans="1:519" ht="15" customHeight="1" x14ac:dyDescent="0.2">
      <c r="N44"/>
      <c r="O44"/>
    </row>
    <row r="45" spans="1:519" ht="15" customHeight="1" x14ac:dyDescent="0.2">
      <c r="N45" s="203"/>
      <c r="O45"/>
      <c r="P45"/>
    </row>
    <row r="46" spans="1:519" ht="15" customHeight="1" x14ac:dyDescent="0.2">
      <c r="N46" s="204"/>
      <c r="O46"/>
      <c r="P46"/>
    </row>
    <row r="47" spans="1:519" ht="15" customHeight="1" x14ac:dyDescent="0.2">
      <c r="N47" s="203"/>
      <c r="O47"/>
      <c r="P47"/>
    </row>
    <row r="48" spans="1:519" ht="15" customHeight="1" x14ac:dyDescent="0.2">
      <c r="N48" s="205"/>
      <c r="O48"/>
      <c r="P48"/>
    </row>
    <row r="49" spans="14:16" ht="15" customHeight="1" x14ac:dyDescent="0.2">
      <c r="N49" s="205"/>
      <c r="O49"/>
      <c r="P49"/>
    </row>
    <row r="50" spans="14:16" ht="15" customHeight="1" x14ac:dyDescent="0.2">
      <c r="N50"/>
    </row>
    <row r="53" spans="14:16" ht="15" customHeight="1" x14ac:dyDescent="0.2">
      <c r="N53" s="3"/>
      <c r="O53" s="3"/>
    </row>
    <row r="54" spans="14:16" ht="15" customHeight="1" x14ac:dyDescent="0.2">
      <c r="O54" s="3"/>
    </row>
    <row r="55" spans="14:16" ht="15" customHeight="1" x14ac:dyDescent="0.2">
      <c r="O55" s="3"/>
    </row>
    <row r="56" spans="14:16" ht="15" customHeight="1" x14ac:dyDescent="0.2">
      <c r="O56" s="201"/>
    </row>
    <row r="57" spans="14:16" ht="15" customHeight="1" x14ac:dyDescent="0.2">
      <c r="O57" s="202"/>
    </row>
    <row r="60" spans="14:16" ht="15" customHeight="1" x14ac:dyDescent="0.2">
      <c r="P60" s="3"/>
    </row>
  </sheetData>
  <sheetProtection autoFilter="0"/>
  <mergeCells count="28">
    <mergeCell ref="RY2:SY3"/>
    <mergeCell ref="LP2:MP3"/>
    <mergeCell ref="MQ2:NQ3"/>
    <mergeCell ref="A2:T3"/>
    <mergeCell ref="IG2:IV2"/>
    <mergeCell ref="GE2:HE3"/>
    <mergeCell ref="HF2:IF3"/>
    <mergeCell ref="Y2:AY3"/>
    <mergeCell ref="EC2:FC3"/>
    <mergeCell ref="CA2:DA3"/>
    <mergeCell ref="U2:X3"/>
    <mergeCell ref="FD2:GD3"/>
    <mergeCell ref="AZ2:BZ3"/>
    <mergeCell ref="DB2:EB3"/>
    <mergeCell ref="IW2:JR2"/>
    <mergeCell ref="JJ3:JR3"/>
    <mergeCell ref="QX2:RX3"/>
    <mergeCell ref="JS3:KE3"/>
    <mergeCell ref="IG3:IV3"/>
    <mergeCell ref="JS4:KE4"/>
    <mergeCell ref="KO2:LO3"/>
    <mergeCell ref="JS2:KN2"/>
    <mergeCell ref="KF3:KN3"/>
    <mergeCell ref="IW3:JI3"/>
    <mergeCell ref="PW2:QW3"/>
    <mergeCell ref="OV2:PV3"/>
    <mergeCell ref="NU2:OU3"/>
    <mergeCell ref="NT2:NT3"/>
  </mergeCells>
  <phoneticPr fontId="17" type="noConversion"/>
  <pageMargins left="0.7" right="0.7" top="0.75" bottom="0.75" header="0.3" footer="0.3"/>
  <pageSetup paperSize="9" orientation="portrait" r:id="rId1"/>
  <customProperties>
    <customPr name="_pios_id" r:id="rId2"/>
    <customPr name="EpmWorksheetKeyString_GUID" r:id="rId3"/>
  </customProperties>
  <legacy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800DE-1222-4EF4-BFF1-CEC214322E24}">
  <dimension ref="B1:E16"/>
  <sheetViews>
    <sheetView showGridLines="0" workbookViewId="0">
      <selection activeCell="C7" sqref="C7"/>
    </sheetView>
  </sheetViews>
  <sheetFormatPr defaultRowHeight="12.75" x14ac:dyDescent="0.2"/>
  <cols>
    <col min="2" max="5" width="18.140625" customWidth="1"/>
  </cols>
  <sheetData>
    <row r="1" spans="2:5" ht="24" customHeight="1" x14ac:dyDescent="0.2"/>
    <row r="2" spans="2:5" s="31" customFormat="1" ht="21" customHeight="1" x14ac:dyDescent="0.2">
      <c r="B2" s="273" t="s">
        <v>82</v>
      </c>
      <c r="C2" s="273"/>
      <c r="D2" s="273"/>
      <c r="E2" s="273"/>
    </row>
    <row r="3" spans="2:5" s="31" customFormat="1" ht="21" customHeight="1" x14ac:dyDescent="0.2">
      <c r="B3" s="32" t="s">
        <v>334</v>
      </c>
      <c r="C3" s="32" t="s">
        <v>83</v>
      </c>
      <c r="D3" s="32" t="s">
        <v>84</v>
      </c>
      <c r="E3" s="32" t="s">
        <v>85</v>
      </c>
    </row>
    <row r="4" spans="2:5" s="31" customFormat="1" ht="21" customHeight="1" x14ac:dyDescent="0.2">
      <c r="B4" s="33">
        <v>0</v>
      </c>
      <c r="C4" s="29">
        <v>0.72335799999999995</v>
      </c>
      <c r="D4" s="29">
        <v>0.74545399999999995</v>
      </c>
      <c r="E4" s="29">
        <v>0.74021400000000004</v>
      </c>
    </row>
    <row r="5" spans="2:5" s="31" customFormat="1" ht="21" customHeight="1" x14ac:dyDescent="0.2">
      <c r="B5" s="33">
        <v>0.12</v>
      </c>
      <c r="C5" s="29">
        <v>0.72335799999999995</v>
      </c>
      <c r="D5" s="29">
        <v>0.74545399999999995</v>
      </c>
      <c r="E5" s="29">
        <v>0.74021400000000004</v>
      </c>
    </row>
    <row r="6" spans="2:5" s="31" customFormat="1" ht="21" customHeight="1" x14ac:dyDescent="0.2">
      <c r="B6" s="33">
        <v>0.17</v>
      </c>
      <c r="C6" s="29">
        <v>0.72335799999999995</v>
      </c>
      <c r="D6" s="30">
        <v>0.74545399999999995</v>
      </c>
      <c r="E6" s="29">
        <v>0.74021400000000004</v>
      </c>
    </row>
    <row r="7" spans="2:5" s="31" customFormat="1" ht="21" customHeight="1" x14ac:dyDescent="0.2">
      <c r="B7" s="33">
        <v>0.17499999999999999</v>
      </c>
      <c r="C7" s="29">
        <v>0.72335799999999995</v>
      </c>
      <c r="D7" s="29">
        <v>0.74545399999999995</v>
      </c>
      <c r="E7" s="29">
        <v>0.74021400000000004</v>
      </c>
    </row>
    <row r="8" spans="2:5" s="31" customFormat="1" ht="21" customHeight="1" x14ac:dyDescent="0.2">
      <c r="B8" s="33">
        <v>0.18</v>
      </c>
      <c r="C8" s="29">
        <v>0.72335799999999995</v>
      </c>
      <c r="D8" s="29">
        <v>0.74545399999999995</v>
      </c>
      <c r="E8" s="29">
        <v>0.74021400000000004</v>
      </c>
    </row>
    <row r="9" spans="2:5" s="31" customFormat="1" ht="21" customHeight="1" x14ac:dyDescent="0.2">
      <c r="B9" s="33">
        <v>0.19</v>
      </c>
      <c r="C9" s="29">
        <v>0.72335799999999995</v>
      </c>
      <c r="D9" s="29">
        <v>0.74545399999999995</v>
      </c>
      <c r="E9" s="29">
        <v>0.74021400000000004</v>
      </c>
    </row>
    <row r="10" spans="2:5" s="31" customFormat="1" ht="21" customHeight="1" x14ac:dyDescent="0.2">
      <c r="B10" s="33">
        <v>0.19500000000000001</v>
      </c>
      <c r="C10" s="29">
        <v>0.72335799999999995</v>
      </c>
      <c r="D10" s="30">
        <v>0.74545399999999995</v>
      </c>
      <c r="E10" s="30">
        <v>0.74021400000000004</v>
      </c>
    </row>
    <row r="11" spans="2:5" s="31" customFormat="1" ht="21" customHeight="1" x14ac:dyDescent="0.2">
      <c r="B11" s="33">
        <v>0.2</v>
      </c>
      <c r="C11" s="29">
        <v>0.72335799999999995</v>
      </c>
      <c r="D11" s="29">
        <v>0.74545399999999995</v>
      </c>
      <c r="E11" s="29">
        <v>0.74021400000000004</v>
      </c>
    </row>
    <row r="12" spans="2:5" s="31" customFormat="1" ht="21" customHeight="1" x14ac:dyDescent="0.2">
      <c r="B12" s="33">
        <v>0.20499999999999999</v>
      </c>
      <c r="C12" s="29">
        <v>0.72335799999999995</v>
      </c>
      <c r="D12" s="30">
        <v>0.74545399999999995</v>
      </c>
      <c r="E12" s="30">
        <v>0.74021400000000004</v>
      </c>
    </row>
    <row r="13" spans="2:5" s="31" customFormat="1" ht="21" customHeight="1" x14ac:dyDescent="0.2">
      <c r="B13" s="33">
        <v>0.21</v>
      </c>
      <c r="C13" s="29">
        <v>0.72335799999999995</v>
      </c>
      <c r="D13" s="29">
        <v>0.74545399999999995</v>
      </c>
      <c r="E13" s="30">
        <v>0.74021400000000004</v>
      </c>
    </row>
    <row r="14" spans="2:5" s="31" customFormat="1" ht="21" customHeight="1" x14ac:dyDescent="0.2">
      <c r="B14" s="33">
        <v>0.22</v>
      </c>
      <c r="C14" s="29">
        <v>0.72335799999999995</v>
      </c>
      <c r="D14" s="30">
        <v>0.74545399999999995</v>
      </c>
      <c r="E14" s="30">
        <v>0.74021400000000004</v>
      </c>
    </row>
    <row r="15" spans="2:5" ht="21" customHeight="1" x14ac:dyDescent="0.2">
      <c r="B15" s="33">
        <v>0.22500000000000001</v>
      </c>
      <c r="C15" s="29">
        <v>0.72335799999999995</v>
      </c>
      <c r="D15" s="30">
        <v>0.74545399999999995</v>
      </c>
      <c r="E15" s="30">
        <v>0.74021400000000004</v>
      </c>
    </row>
    <row r="16" spans="2:5" ht="21" customHeight="1" x14ac:dyDescent="0.2">
      <c r="B16" s="33">
        <v>0.23</v>
      </c>
      <c r="C16" s="29">
        <v>0.72335799999999995</v>
      </c>
      <c r="D16" s="30">
        <v>0.74545399999999995</v>
      </c>
      <c r="E16" s="30">
        <v>0.74021400000000004</v>
      </c>
    </row>
  </sheetData>
  <sheetProtection sheet="1" objects="1" scenarios="1"/>
  <mergeCells count="1">
    <mergeCell ref="B2:E2"/>
  </mergeCells>
  <pageMargins left="0.511811024" right="0.511811024" top="0.78740157499999996" bottom="0.78740157499999996" header="0.31496062000000002" footer="0.31496062000000002"/>
  <pageSetup paperSize="9"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d5af1a7-cac4-4361-a378-c301186ada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12BAF385B30241BEE31D1D28B06847" ma:contentTypeVersion="15" ma:contentTypeDescription="Create a new document." ma:contentTypeScope="" ma:versionID="efbe43946f1559bf315bb2ab7dbb3f7a">
  <xsd:schema xmlns:xsd="http://www.w3.org/2001/XMLSchema" xmlns:xs="http://www.w3.org/2001/XMLSchema" xmlns:p="http://schemas.microsoft.com/office/2006/metadata/properties" xmlns:ns3="a800b3c2-d254-492b-90b8-e5ffbd4f97cf" xmlns:ns4="dd5af1a7-cac4-4361-a378-c301186adab1" targetNamespace="http://schemas.microsoft.com/office/2006/metadata/properties" ma:root="true" ma:fieldsID="d07c37243f2a71b0f0384bc8d4c6933f" ns3:_="" ns4:_="">
    <xsd:import namespace="a800b3c2-d254-492b-90b8-e5ffbd4f97cf"/>
    <xsd:import namespace="dd5af1a7-cac4-4361-a378-c301186adab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00b3c2-d254-492b-90b8-e5ffbd4f97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5af1a7-cac4-4361-a378-c301186ad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29C679-FDAC-4170-BE50-8BAF36EA9535}">
  <ds:schemaRefs>
    <ds:schemaRef ds:uri="dd5af1a7-cac4-4361-a378-c301186adab1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a800b3c2-d254-492b-90b8-e5ffbd4f97c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514AD5-7369-4ACE-9909-451F47D847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7E2A79-AF83-45C9-ABAE-E523667D0D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00b3c2-d254-492b-90b8-e5ffbd4f97cf"/>
    <ds:schemaRef ds:uri="dd5af1a7-cac4-4361-a378-c301186ada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  <clbl:label id="{a4e47c19-e68f-4046-bf94-918d2dcc81ee}" enabled="1" method="Standard" siteId="{34cd94b5-d86c-447f-8d9b-81b4ff94d32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2</vt:i4>
      </vt:variant>
    </vt:vector>
  </HeadingPairs>
  <TitlesOfParts>
    <vt:vector size="13" baseType="lpstr">
      <vt:lpstr>Histórico CMED</vt:lpstr>
      <vt:lpstr>Preços 18% (alterção fatores)</vt:lpstr>
      <vt:lpstr>Preços 18%</vt:lpstr>
      <vt:lpstr>Itens com ST (MG)</vt:lpstr>
      <vt:lpstr>Fatores PF</vt:lpstr>
      <vt:lpstr>%ICMS</vt:lpstr>
      <vt:lpstr>Fatores PF (não CMED)</vt:lpstr>
      <vt:lpstr>Resumo</vt:lpstr>
      <vt:lpstr>VC (SP)</vt:lpstr>
      <vt:lpstr>VC (MG e GO)</vt:lpstr>
      <vt:lpstr>Fatores PMC</vt:lpstr>
      <vt:lpstr>'VC (MG e GO)'!Area_de_impressao</vt:lpstr>
      <vt:lpstr>'VC (SP)'!Area_de_impressao</vt:lpstr>
    </vt:vector>
  </TitlesOfParts>
  <Manager/>
  <Company>Novartis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vanessa.lucena@novartis.com</dc:creator>
  <cp:keywords/>
  <dc:description/>
  <cp:lastModifiedBy>Bomfim Camilo</cp:lastModifiedBy>
  <cp:revision/>
  <dcterms:created xsi:type="dcterms:W3CDTF">2018-09-11T12:12:58Z</dcterms:created>
  <dcterms:modified xsi:type="dcterms:W3CDTF">2026-04-02T13:28:47Z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0x0101008D12BAF385B30241BEE31D1D28B06847</vt:lpwstr>
  </property>
  <property fmtid="{D5CDD505-2E9C-101B-9397-08002B2CF9AE}" pid="3" name="MSIP_Label_a4e47c19-e68f-4046-bf94-918d2dcc81ee_Enabled">
    <vt:lpwstr>true</vt:lpwstr>
  </property>
  <property fmtid="{D5CDD505-2E9C-101B-9397-08002B2CF9AE}" pid="4" name="MSIP_Label_a4e47c19-e68f-4046-bf94-918d2dcc81ee_SetDate">
    <vt:lpwstr>2020-11-05T13:34:09Z</vt:lpwstr>
  </property>
  <property fmtid="{D5CDD505-2E9C-101B-9397-08002B2CF9AE}" pid="5" name="MSIP_Label_a4e47c19-e68f-4046-bf94-918d2dcc81ee_Method">
    <vt:lpwstr>Standard</vt:lpwstr>
  </property>
  <property fmtid="{D5CDD505-2E9C-101B-9397-08002B2CF9AE}" pid="6" name="MSIP_Label_a4e47c19-e68f-4046-bf94-918d2dcc81ee_Name">
    <vt:lpwstr>Business Use Only</vt:lpwstr>
  </property>
  <property fmtid="{D5CDD505-2E9C-101B-9397-08002B2CF9AE}" pid="7" name="MSIP_Label_a4e47c19-e68f-4046-bf94-918d2dcc81ee_SiteId">
    <vt:lpwstr>34cd94b5-d86c-447f-8d9b-81b4ff94d329</vt:lpwstr>
  </property>
  <property fmtid="{D5CDD505-2E9C-101B-9397-08002B2CF9AE}" pid="8" name="MSIP_Label_a4e47c19-e68f-4046-bf94-918d2dcc81ee_ActionId">
    <vt:lpwstr>2d74589c-85d3-4cee-bc64-1cb192af25af</vt:lpwstr>
  </property>
  <property fmtid="{D5CDD505-2E9C-101B-9397-08002B2CF9AE}" pid="9" name="MSIP_Label_a4e47c19-e68f-4046-bf94-918d2dcc81ee_ContentBits">
    <vt:lpwstr>0</vt:lpwstr>
  </property>
</Properties>
</file>